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sscnz-my.sharepoint.com/personal/jan_aporo_ssc_govt_nz/Documents/Desktop/Jans filing PSC/CE Expenses/2021/"/>
    </mc:Choice>
  </mc:AlternateContent>
  <xr:revisionPtr revIDLastSave="0" documentId="8_{68E97A5C-20C8-4FCF-B436-111B8BE7B842}" xr6:coauthVersionLast="47" xr6:coauthVersionMax="47" xr10:uidLastSave="{00000000-0000-0000-0000-000000000000}"/>
  <workbookProtection lockStructure="1"/>
  <bookViews>
    <workbookView xWindow="-110" yWindow="-110" windowWidth="19420" windowHeight="980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Travel!$A$95:$M$119</definedName>
    <definedName name="_xlnm.Print_Area" localSheetId="4">'All other expenses'!$A$1:$E$19</definedName>
    <definedName name="_xlnm.Print_Area" localSheetId="5">'Gifts and benefits'!$A$1:$F$87</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2" i="1" l="1"/>
  <c r="B80" i="1"/>
  <c r="B76" i="1"/>
  <c r="B75" i="1"/>
  <c r="B73" i="1"/>
  <c r="B69" i="1"/>
  <c r="B66" i="1"/>
  <c r="B63" i="1"/>
  <c r="B59" i="1"/>
  <c r="B58" i="1"/>
  <c r="B55" i="1"/>
  <c r="B51" i="1"/>
  <c r="B48" i="1"/>
  <c r="B45" i="1"/>
  <c r="B42" i="1"/>
  <c r="B41" i="1"/>
  <c r="B35" i="1"/>
  <c r="B32" i="1"/>
  <c r="B26" i="1"/>
  <c r="B23" i="1"/>
  <c r="B20" i="1"/>
  <c r="B6" i="13" l="1"/>
  <c r="E60" i="13"/>
  <c r="C60" i="13"/>
  <c r="C78" i="4"/>
  <c r="C77"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76" i="4"/>
  <c r="F11" i="13" s="1"/>
  <c r="F13" i="13" l="1"/>
  <c r="B119" i="1"/>
  <c r="B17" i="13" s="1"/>
  <c r="B92" i="1"/>
  <c r="B16" i="13" s="1"/>
  <c r="B13" i="1"/>
  <c r="B15" i="13" s="1"/>
  <c r="B13" i="3" l="1"/>
  <c r="B13" i="13" s="1"/>
  <c r="B14" i="2"/>
  <c r="B12" i="13" s="1"/>
  <c r="B11" i="13" l="1"/>
  <c r="B1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<sst xmlns="http://schemas.openxmlformats.org/spreadsheetml/2006/main" count="820" uniqueCount="328">
  <si>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</si>
  <si>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</si>
  <si>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</si>
  <si>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</si>
  <si>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</si>
  <si>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</si>
  <si>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</si>
  <si>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</si>
  <si>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</si>
  <si>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</si>
  <si>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</si>
  <si>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</si>
  <si>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</si>
  <si>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</si>
  <si>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</si>
  <si>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</si>
  <si>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</si>
  <si>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</si>
  <si>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</si>
  <si>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</si>
  <si>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</si>
  <si>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</si>
  <si>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</si>
  <si>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</si>
  <si>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</si>
  <si>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</si>
  <si>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</si>
  <si>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</si>
  <si>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</si>
  <si>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</si>
  <si>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</si>
  <si>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</si>
  <si>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</si>
  <si>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</si>
  <si>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</si>
  <si>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</si>
  <si>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</si>
  <si>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</si>
  <si>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</si>
  <si>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</si>
  <si>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</si>
  <si>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</si>
  <si>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</si>
  <si>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</si>
  <si>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</si>
  <si>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</si>
  <si>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</si>
  <si>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</si>
  <si>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</si>
  <si>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</si>
  <si>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</si>
  <si>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 xml:space="preserve">Organisation Name </t>
  </si>
  <si>
    <t>Agency totals check</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</si>
  <si>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</si>
  <si>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</si>
  <si>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</si>
  <si>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</si>
  <si>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</si>
  <si>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</si>
  <si>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</si>
  <si>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</si>
  <si>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</si>
  <si>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</si>
  <si>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</si>
  <si>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</si>
  <si>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</si>
  <si>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</si>
  <si>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</si>
  <si>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</si>
  <si>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</si>
  <si>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</si>
  <si>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</si>
  <si>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</si>
  <si>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</si>
  <si>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</si>
  <si>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</si>
  <si>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</si>
  <si>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</si>
  <si>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</si>
  <si>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</si>
  <si>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</si>
  <si>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</si>
  <si>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</si>
  <si>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</si>
  <si>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</si>
  <si>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</si>
  <si>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</si>
  <si>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</si>
  <si>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</si>
  <si>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</si>
  <si>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</si>
  <si>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</si>
  <si>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</si>
  <si>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</si>
  <si>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</si>
  <si>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</si>
  <si>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</si>
  <si>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</si>
  <si>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</si>
  <si>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</si>
  <si>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</si>
  <si>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</si>
  <si>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</si>
  <si>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</si>
  <si>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</si>
  <si>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</si>
  <si>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</si>
  <si>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</si>
  <si>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</si>
  <si>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</si>
  <si>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</si>
  <si>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</si>
  <si>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</si>
  <si>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r>
      <t xml:space="preserve">Type of expense
</t>
    </r>
    <r>
      <rPr>
        <sz val="10"/>
        <color theme="0"/>
        <rFont val="Arial"/>
        <family val="2"/>
      </rPr>
      <t>(e.g. taxi, parking, bus)</t>
    </r>
  </si>
  <si>
    <t>Subtotal - local travel</t>
  </si>
  <si>
    <t>Total travel expenses</t>
  </si>
  <si>
    <t>All hospitality expenses provided by the chief executive in the context of his/her job to anyone external to the Public Service or statutory Crown entities.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</si>
  <si>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</si>
  <si>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</si>
  <si>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</si>
  <si>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</si>
  <si>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</si>
  <si>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</si>
  <si>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</si>
  <si>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</si>
  <si>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</si>
  <si>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</si>
  <si>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</si>
  <si>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</si>
  <si>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</si>
  <si>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</si>
  <si>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</si>
  <si>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</si>
  <si>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</si>
  <si>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</si>
  <si>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</si>
  <si>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</si>
  <si>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Gráinne Moss</t>
  </si>
  <si>
    <t>Oranga Tamariki—Ministry for Children</t>
  </si>
  <si>
    <t>Nil International Travel</t>
  </si>
  <si>
    <t>Nil</t>
  </si>
  <si>
    <t>Meeting with Officials</t>
  </si>
  <si>
    <t>Airfares</t>
  </si>
  <si>
    <t>Taupō</t>
  </si>
  <si>
    <t>Eastern Bay Iwi Provider and Oranga Tamariki Strategic Partnership</t>
  </si>
  <si>
    <t>Tauranga</t>
  </si>
  <si>
    <t>Cancelled Event: Eastern Bay Iwi Provider and Oranga Tamariki Strategic Partnership</t>
  </si>
  <si>
    <t>Airfares refunded</t>
  </si>
  <si>
    <t>Travel agency fee</t>
  </si>
  <si>
    <t>Christchurch East Site opening</t>
  </si>
  <si>
    <t>Christchurch</t>
  </si>
  <si>
    <t>Cancelled Event:  Christchurch East Site opening</t>
  </si>
  <si>
    <t xml:space="preserve">Official co-opening of Tobias and Whetu children’s homes </t>
  </si>
  <si>
    <t>Gisborne</t>
  </si>
  <si>
    <t>Rental car</t>
  </si>
  <si>
    <t>Taiki Taoka Launch
Leadership Team Strategy and Planning hui</t>
  </si>
  <si>
    <t>Dunedin</t>
  </si>
  <si>
    <t>Cancelled Event: Taiki Taoka Launch
Cancelled Event:  Leadership Team Strategy and Planning hui</t>
  </si>
  <si>
    <t>Chief Executives visit to Tairāwhiti</t>
  </si>
  <si>
    <t>Cancelled Event:  Chief Executives visit to Tairāwhiti</t>
  </si>
  <si>
    <t>Government Health &amp; Safety Lead Overall Winner Awards</t>
  </si>
  <si>
    <t>Auckland</t>
  </si>
  <si>
    <t>Accommodation</t>
  </si>
  <si>
    <t>Pōwhiri for Regional Manager East Coast</t>
  </si>
  <si>
    <t>Napier</t>
  </si>
  <si>
    <t>Staff Wellbeing Tauranga</t>
  </si>
  <si>
    <t>Cancelled Event:  Staff Wellbeing Tauranga</t>
  </si>
  <si>
    <t>Youth Justice Remand &amp; Bail Home Hui 2020</t>
  </si>
  <si>
    <t>Kerikeri</t>
  </si>
  <si>
    <t>Youth Justice Remand &amp; Bail Home Hui 2021</t>
  </si>
  <si>
    <t>Youth Justice Remand &amp; Bail Home Hui 2022</t>
  </si>
  <si>
    <t>Whānau Care Whanaungatanga Hui</t>
  </si>
  <si>
    <t>Staff Engagement Alexandra</t>
  </si>
  <si>
    <t>Queenstown</t>
  </si>
  <si>
    <t>Taxi from airport to venue</t>
  </si>
  <si>
    <t>Waitangi Celebrations</t>
  </si>
  <si>
    <t>No Officials required:  Waitangi Celebrations</t>
  </si>
  <si>
    <t xml:space="preserve"> Opening Te Wharau a Tairawhiti remand home</t>
  </si>
  <si>
    <t>Cancelled Event:  Opening Te Wharau a Tairawhiti remand home</t>
  </si>
  <si>
    <t>Opening Te Wharau a Tairawhiti remand home</t>
  </si>
  <si>
    <t>Staff Engagement Auckland</t>
  </si>
  <si>
    <t>Taxi to venue</t>
  </si>
  <si>
    <t>Wellington</t>
  </si>
  <si>
    <t xml:space="preserve">Official opening Whare Matariki </t>
  </si>
  <si>
    <t xml:space="preserve">Cancelled Event:  Official opening Whare Matariki </t>
  </si>
  <si>
    <t>Central North Island Youth Justice Forum</t>
  </si>
  <si>
    <t>Cancelled attendance:  Central North Island Youth Justice Forum</t>
  </si>
  <si>
    <t>Staff Engagement Christchurch</t>
  </si>
  <si>
    <t>Event cancelled: Staff Engagement Christchurch</t>
  </si>
  <si>
    <t>Whakatane</t>
  </si>
  <si>
    <t>Staff Engagement Whakatane | Tauranga</t>
  </si>
  <si>
    <t>Te Haioha Rotorua Awards
Staff Engagement Rotorua</t>
  </si>
  <si>
    <t>Rotorua</t>
  </si>
  <si>
    <t>Staff Engagement Upper South Regional</t>
  </si>
  <si>
    <t>Blenheim</t>
  </si>
  <si>
    <t>Carparking Wellington Airport</t>
  </si>
  <si>
    <t>Carparking Wellington Airport refunded</t>
  </si>
  <si>
    <t>Cancelled:  Central North Island Youth Justice Forum</t>
  </si>
  <si>
    <t>Toll Bridge Tauranga</t>
  </si>
  <si>
    <t>Nil Hospitality</t>
  </si>
  <si>
    <t>Business Leaders Health &amp; Safety</t>
  </si>
  <si>
    <t>Membership Fee</t>
  </si>
  <si>
    <t>Business cards</t>
  </si>
  <si>
    <t>Printing costs</t>
  </si>
  <si>
    <t>Indepentant Childrens Monitor</t>
  </si>
  <si>
    <t>Invitation to an event</t>
  </si>
  <si>
    <t>Opening of Te Taanga Manawa</t>
  </si>
  <si>
    <t xml:space="preserve">Te Whare Ruruhau o Meri Trust </t>
  </si>
  <si>
    <t>Hon Anne Tolley's Valedictory</t>
  </si>
  <si>
    <t>Hon Anne Tolley</t>
  </si>
  <si>
    <t>Venue Rising - Four Celestial Ballets</t>
  </si>
  <si>
    <t>The Royal New Zealand Ballet</t>
  </si>
  <si>
    <t>Chief Executive Dinner</t>
  </si>
  <si>
    <t>Kerridge Partners</t>
  </si>
  <si>
    <t>Ngati Awa / EBOP Iwi Provider Alliance</t>
  </si>
  <si>
    <t>Accepted by the Chief Executive</t>
  </si>
  <si>
    <t xml:space="preserve">Victoria Benefactors’ Circle and the Victoria Legacy Club </t>
  </si>
  <si>
    <t>Vice-Chancellor of Te Herenga Waka—Victoria University</t>
  </si>
  <si>
    <t>Drinks and Nibbles</t>
  </si>
  <si>
    <t>The Hon Tracey Martin</t>
  </si>
  <si>
    <t>10 Year Anniversary event for the Women's Mentoring Programme at the Business School</t>
  </si>
  <si>
    <t>University of Auckland Business School</t>
  </si>
  <si>
    <t>FrankAdvice Drinks Reception</t>
  </si>
  <si>
    <t>FrankAdvice</t>
  </si>
  <si>
    <t>2020/21 Tupu Tai Pasifika Public Sector Pōwhiri &amp; Opening Ceremony</t>
  </si>
  <si>
    <t>President Iwi at Te Papa Tongarewa Rongowhakaata and MBIE Hikina Whakatutuki</t>
  </si>
  <si>
    <t>2020 St John Annual Review</t>
  </si>
  <si>
    <t>St John Chancellor and Chief Executive</t>
  </si>
  <si>
    <t>Professor Chris Marshall's retirement &amp; Launch a new centre for Restorative Research and Practice</t>
  </si>
  <si>
    <t>Diana Unwin Chair in Restorative Justice</t>
  </si>
  <si>
    <t>VOYCE Whakarongo Mai AGM</t>
  </si>
  <si>
    <t>VOYCE Whakarongo Mai Board of Trustees</t>
  </si>
  <si>
    <t>Dr Ashley Bloomfield on Transparency &amp; Integrity</t>
  </si>
  <si>
    <t xml:space="preserve">Transparency International New Zealand </t>
  </si>
  <si>
    <t>Westpac Quarterly Economic Overview Wellington,</t>
  </si>
  <si>
    <t xml:space="preserve">Westpac Institutional Bank Financial Markets </t>
  </si>
  <si>
    <t>Women in Business Christmas Afternoon Tea</t>
  </si>
  <si>
    <t>KPMG</t>
  </si>
  <si>
    <t>Business Leaders' Health &amp; Safety Forum</t>
  </si>
  <si>
    <t>Farewell PSA Glenn Barclay</t>
  </si>
  <si>
    <t>PSA</t>
  </si>
  <si>
    <t>Reception following the State Opening of the 53rd New Zealand Parliament</t>
  </si>
  <si>
    <t>Prime Minister of New Zealand</t>
  </si>
  <si>
    <t>Amanaki STEM Academy (ASA) Awards</t>
  </si>
  <si>
    <t>ASA Chairperson</t>
  </si>
  <si>
    <t>Kerridge &amp; Partners Christmas Event</t>
  </si>
  <si>
    <t>Farewell Executive Officer</t>
  </si>
  <si>
    <t xml:space="preserve">The New Zealand Council of Christian Social Services (NZCCSS) </t>
  </si>
  <si>
    <t>Launch of the Child Poverty Monitor 2020</t>
  </si>
  <si>
    <t>End of Year Festive Celebration</t>
  </si>
  <si>
    <t>enterpriseIT team</t>
  </si>
  <si>
    <t>Press Gallery Party</t>
  </si>
  <si>
    <t>Press Galley Chair</t>
  </si>
  <si>
    <t>British High Commission Christmas Ball</t>
  </si>
  <si>
    <t>British High Commissioner</t>
  </si>
  <si>
    <t>Farewell reception Peter Miskimmin</t>
  </si>
  <si>
    <t>Minister for Sport &amp; Recreation</t>
  </si>
  <si>
    <t>IPANZ End of Year Event</t>
  </si>
  <si>
    <t>IPANZ</t>
  </si>
  <si>
    <t>Thank you for your support this year and farewell 2020</t>
  </si>
  <si>
    <t>Women's Refuge</t>
  </si>
  <si>
    <t>2020 Tupu Tai Pasifika Public Policy Internship Closing Ceremony</t>
  </si>
  <si>
    <t>Minister for Pacific Peoples</t>
  </si>
  <si>
    <t>Bouquet of flowers</t>
  </si>
  <si>
    <t>Oranga Tamariki Māori Design Group</t>
  </si>
  <si>
    <t>Chief Executive leaving</t>
  </si>
  <si>
    <t>Oranga Tamariki Auckland Pacific Staff</t>
  </si>
  <si>
    <t>Māori traditional jewellery</t>
  </si>
  <si>
    <t xml:space="preserve">Oranga Tamariki Auckland Māori Staff </t>
  </si>
  <si>
    <t>Cultural item – not appropriate to value</t>
  </si>
  <si>
    <t xml:space="preserve">Māori traditional carving </t>
  </si>
  <si>
    <t>Oranga Tamariki Auckland Regional Team</t>
  </si>
  <si>
    <t>Papakura Marae</t>
  </si>
  <si>
    <t>Bottle of Wine</t>
  </si>
  <si>
    <t>Oranga Tamariki Staff member</t>
  </si>
  <si>
    <t>Farewell Brenda Pilott</t>
  </si>
  <si>
    <t>Social Service Providers Aotearoa</t>
  </si>
  <si>
    <t>Pacific Artwork</t>
  </si>
  <si>
    <t>Oranga Tamariki Wellington Pacific Staff</t>
  </si>
  <si>
    <t>Oranga Tamariki Infrastructure Team</t>
  </si>
  <si>
    <t>Māori Wakahuia</t>
  </si>
  <si>
    <t>Oranga Tamariki Youth Justice Central North Island Team</t>
  </si>
  <si>
    <t>Two Artwork Prints and cake</t>
  </si>
  <si>
    <t>Te Kahu Oranga Whānau
· Waitomo Papakāinga Development Trust
· Te Whare Ruruhau O Meri
· Te Rūnanga o te Rarawa
· Tuhiata Mahi Ora</t>
  </si>
  <si>
    <t>Gift basket containing crafted pacific jewellery, lavalava, ceramic, sweet treats</t>
  </si>
  <si>
    <t>Oranga Tamariki Whakatane Staff</t>
  </si>
  <si>
    <t>Ngāi Tūhoe kete, soap, candles</t>
  </si>
  <si>
    <t>Ngāi Tūhoe</t>
  </si>
  <si>
    <t>Pounamu jewellery, book, spa treatment</t>
  </si>
  <si>
    <t>Oranga Tamariki Leadership team</t>
  </si>
  <si>
    <t xml:space="preserve">Book </t>
  </si>
  <si>
    <t>Custom notebooks and cards</t>
  </si>
  <si>
    <t>Crown Response to the Abuse in Care Inquiry Team</t>
  </si>
  <si>
    <t>Pounamu jewellery</t>
  </si>
  <si>
    <t>Te Tuinga Whanau</t>
  </si>
  <si>
    <t>Gift basket containing ceramic, plant and sweet treats</t>
  </si>
  <si>
    <t xml:space="preserve">Oranga Tamariki Rotorua Staff </t>
  </si>
  <si>
    <t xml:space="preserve">Child and Youth Wellbeing Unit </t>
  </si>
  <si>
    <t>Open Home Foundation</t>
  </si>
  <si>
    <t>Ministry of Social Development Leadership Team</t>
  </si>
  <si>
    <t>Māori Womens Welfare League Blenhiem</t>
  </si>
  <si>
    <t>Gift basket containing pounamu jewellery and a range of food products</t>
  </si>
  <si>
    <t>Oranga Tamariki South Island staff</t>
  </si>
  <si>
    <t>Gift basket containing traditional pacific themed gifts, lavalava, fan, artwork</t>
  </si>
  <si>
    <t>Oranga Tamariki Pacific Staff</t>
  </si>
  <si>
    <t>Electronic device for pet</t>
  </si>
  <si>
    <t>Staff member</t>
  </si>
  <si>
    <t>Hand crafted cultural glass artwork</t>
  </si>
  <si>
    <t>Oranga Tamariki Partnering for Outcomes Regional staff</t>
  </si>
  <si>
    <t xml:space="preserve">Oranga Tamariki Staff member </t>
  </si>
  <si>
    <t>Jewellery</t>
  </si>
  <si>
    <t>Māori traditional carving</t>
  </si>
  <si>
    <t>Oranga Tamariki Youth Justice National Team</t>
  </si>
  <si>
    <t>VOYCE Whakaronga Mai</t>
  </si>
  <si>
    <t>Independent Childrens Monitor (ICM) 1st Birthday</t>
  </si>
  <si>
    <t xml:space="preserve">Eastern Bay of Plenty Iwi Provider Alliance Strategic Partnership signing - Cultural items
</t>
  </si>
  <si>
    <t xml:space="preserve">Ngati Awa / EBOP Iwi Provider Alliance
•	Tuwharetoa ki Kawerau Hauora
•	Te Tohu o te Ora o Ngāti Awa
•	Tuhoe Hauora
•	Te Pou Oranga o Whakatōhea
</t>
  </si>
  <si>
    <t>Eastern Bay of Plenty Iwi Provider Alliance Strategic Partnership signing</t>
  </si>
  <si>
    <t>Protecting mental wellbeing in your organisation - Wellington</t>
  </si>
  <si>
    <t>Water sport carryall</t>
  </si>
  <si>
    <t>Approved by Chief Financial Officer, Oranga Tamariki—Ministry for Children</t>
  </si>
  <si>
    <t>Date(s)</t>
  </si>
  <si>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</si>
  <si>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</si>
  <si>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Hospitality Offered to Third Parties</t>
  </si>
  <si>
    <t>Chief Executive approval</t>
  </si>
  <si>
    <t>Other sign-off</t>
  </si>
  <si>
    <t>Chief Executive Expenses, Gifts and Benefits Disclosure - summary &amp; sign-off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</si>
</sst>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35" fillId="3" borderId="0" xfId="0" applyFont="1" applyFill="1" applyBorder="1" applyAlignment="1" applyProtection="1">
      <alignment horizontal="center" vertical="center" wrapText="1"/>
    </xf>
    <xf numFmtId="167" fontId="15" fillId="11" borderId="4" xfId="0" applyNumberFormat="1" applyFont="1" applyFill="1" applyBorder="1" applyAlignment="1" applyProtection="1">
      <alignment vertical="center"/>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top"/>
      <protection locked="0"/>
    </xf>
    <xf numFmtId="0" fontId="0" fillId="11" borderId="4" xfId="0" applyFill="1" applyBorder="1" applyAlignment="1" applyProtection="1">
      <alignment horizontal="left" vertical="top" wrapText="1"/>
      <protection locked="0"/>
    </xf>
    <xf numFmtId="0" fontId="0" fillId="0" borderId="0" xfId="0" applyAlignment="1" applyProtection="1">
      <alignment vertical="top"/>
      <protection locked="0"/>
    </xf>
    <xf numFmtId="0" fontId="15" fillId="11" borderId="4" xfId="0" applyFont="1" applyFill="1" applyBorder="1" applyAlignment="1" applyProtection="1">
      <alignment horizontal="left" vertical="top" wrapText="1"/>
      <protection locked="0"/>
    </xf>
    <xf numFmtId="164" fontId="15" fillId="11" borderId="4" xfId="0" applyNumberFormat="1" applyFont="1" applyFill="1" applyBorder="1" applyAlignment="1" applyProtection="1">
      <alignment horizontal="left" vertical="top" wrapText="1"/>
      <protection locked="0"/>
    </xf>
    <xf numFmtId="0" fontId="0" fillId="11" borderId="5" xfId="0" applyFill="1" applyBorder="1" applyAlignment="1" applyProtection="1">
      <alignment horizontal="left" vertical="top" wrapText="1"/>
      <protection locked="0"/>
    </xf>
    <xf numFmtId="167" fontId="15" fillId="11" borderId="3" xfId="0" applyNumberFormat="1" applyFont="1" applyFill="1" applyBorder="1" applyAlignment="1" applyProtection="1">
      <alignment vertical="top"/>
      <protection locked="0"/>
    </xf>
    <xf numFmtId="17" fontId="15" fillId="11" borderId="3" xfId="0" applyNumberFormat="1" applyFont="1" applyFill="1" applyBorder="1" applyAlignment="1" applyProtection="1">
      <alignment vertical="top"/>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4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0"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70" zoomScaleNormal="70" workbookViewId="0">
      <selection activeCell="B19" sqref="B1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66" t="s">
        <v>327</v>
      </c>
      <c r="B1" s="166"/>
      <c r="C1" s="166"/>
      <c r="D1" s="166"/>
      <c r="E1" s="166"/>
      <c r="F1" s="166"/>
      <c r="G1" s="46"/>
      <c r="H1" s="46"/>
      <c r="I1" s="46"/>
      <c r="J1" s="46"/>
      <c r="K1" s="46"/>
    </row>
    <row r="2" spans="1:11" ht="21" customHeight="1" x14ac:dyDescent="0.25">
      <c r="A2" s="4" t="s">
        <v>51</v>
      </c>
      <c r="B2" s="167" t="s">
        <v>138</v>
      </c>
      <c r="C2" s="167"/>
      <c r="D2" s="167"/>
      <c r="E2" s="167"/>
      <c r="F2" s="167"/>
      <c r="G2" s="46"/>
      <c r="H2" s="46"/>
      <c r="I2" s="46"/>
      <c r="J2" s="46"/>
      <c r="K2" s="46"/>
    </row>
    <row r="3" spans="1:11" ht="21" customHeight="1" x14ac:dyDescent="0.25">
      <c r="A3" s="4" t="s">
        <v>99</v>
      </c>
      <c r="B3" s="167" t="s">
        <v>137</v>
      </c>
      <c r="C3" s="167"/>
      <c r="D3" s="167"/>
      <c r="E3" s="167"/>
      <c r="F3" s="167"/>
      <c r="G3" s="46"/>
      <c r="H3" s="46"/>
      <c r="I3" s="46"/>
      <c r="J3" s="46"/>
      <c r="K3" s="46"/>
    </row>
    <row r="4" spans="1:11" ht="21" customHeight="1" x14ac:dyDescent="0.25">
      <c r="A4" s="4" t="s">
        <v>100</v>
      </c>
      <c r="B4" s="168">
        <v>44013</v>
      </c>
      <c r="C4" s="168"/>
      <c r="D4" s="168"/>
      <c r="E4" s="168"/>
      <c r="F4" s="168"/>
      <c r="G4" s="46"/>
      <c r="H4" s="46"/>
      <c r="I4" s="46"/>
      <c r="J4" s="46"/>
      <c r="K4" s="46"/>
    </row>
    <row r="5" spans="1:11" ht="21" customHeight="1" x14ac:dyDescent="0.25">
      <c r="A5" s="4" t="s">
        <v>101</v>
      </c>
      <c r="B5" s="168">
        <v>44286</v>
      </c>
      <c r="C5" s="168"/>
      <c r="D5" s="168"/>
      <c r="E5" s="168"/>
      <c r="F5" s="168"/>
      <c r="G5" s="46"/>
      <c r="H5" s="46"/>
      <c r="I5" s="46"/>
      <c r="J5" s="46"/>
      <c r="K5" s="46"/>
    </row>
    <row r="6" spans="1:11" ht="21" customHeight="1" x14ac:dyDescent="0.25">
      <c r="A6" s="4" t="s">
        <v>52</v>
      </c>
      <c r="B6" s="165" t="str">
        <f>IF(AND(Travel!B7&lt;&gt;A30,Hospitality!B7&lt;&gt;A30,'All other expenses'!B7&lt;&gt;A30,'Gifts and benefits'!B7&lt;&gt;A30),A31,IF(AND(Travel!B7=A30,Hospitality!B7=A30,'All other expenses'!B7=A30,'Gifts and benefits'!B7=A30),A33,A32))</f>
        <v>Data and totals checked on all sheets</v>
      </c>
      <c r="C6" s="165"/>
      <c r="D6" s="165"/>
      <c r="E6" s="165"/>
      <c r="F6" s="165"/>
      <c r="G6" s="34"/>
      <c r="H6" s="46"/>
      <c r="I6" s="46"/>
      <c r="J6" s="46"/>
      <c r="K6" s="46"/>
    </row>
    <row r="7" spans="1:11" ht="21" customHeight="1" x14ac:dyDescent="0.25">
      <c r="A7" s="4" t="s">
        <v>325</v>
      </c>
      <c r="B7" s="164" t="s">
        <v>78</v>
      </c>
      <c r="C7" s="164"/>
      <c r="D7" s="164"/>
      <c r="E7" s="164"/>
      <c r="F7" s="164"/>
      <c r="G7" s="34"/>
      <c r="H7" s="46"/>
      <c r="I7" s="46"/>
      <c r="J7" s="46"/>
      <c r="K7" s="46"/>
    </row>
    <row r="8" spans="1:11" ht="21" customHeight="1" x14ac:dyDescent="0.25">
      <c r="A8" s="4" t="s">
        <v>326</v>
      </c>
      <c r="B8" s="164" t="s">
        <v>320</v>
      </c>
      <c r="C8" s="164"/>
      <c r="D8" s="164"/>
      <c r="E8" s="164"/>
      <c r="F8" s="164"/>
      <c r="G8" s="34"/>
      <c r="H8" s="46"/>
      <c r="I8" s="46"/>
      <c r="J8" s="46"/>
      <c r="K8" s="46"/>
    </row>
    <row r="9" spans="1:11" ht="66.75" customHeight="1" x14ac:dyDescent="0.25">
      <c r="A9" s="163" t="s">
        <v>54</v>
      </c>
      <c r="B9" s="163"/>
      <c r="C9" s="163"/>
      <c r="D9" s="163"/>
      <c r="E9" s="163"/>
      <c r="F9" s="163"/>
      <c r="G9" s="34"/>
      <c r="H9" s="46"/>
      <c r="I9" s="46"/>
      <c r="J9" s="46"/>
      <c r="K9" s="46"/>
    </row>
    <row r="10" spans="1:11" s="131" customFormat="1" ht="36" customHeight="1" x14ac:dyDescent="0.3">
      <c r="A10" s="125" t="s">
        <v>55</v>
      </c>
      <c r="B10" s="126" t="s">
        <v>56</v>
      </c>
      <c r="C10" s="126" t="s">
        <v>57</v>
      </c>
      <c r="D10" s="127"/>
      <c r="E10" s="128" t="s">
        <v>29</v>
      </c>
      <c r="F10" s="129" t="s">
        <v>58</v>
      </c>
      <c r="G10" s="130"/>
      <c r="H10" s="130"/>
      <c r="I10" s="130"/>
      <c r="J10" s="130"/>
      <c r="K10" s="130"/>
    </row>
    <row r="11" spans="1:11" ht="27.75" customHeight="1" x14ac:dyDescent="0.35">
      <c r="A11" s="10" t="s">
        <v>59</v>
      </c>
      <c r="B11" s="94">
        <f>B15+B16+B17</f>
        <v>9644.1600000000017</v>
      </c>
      <c r="C11" s="102" t="str">
        <f>IF(Travel!B6="",A34,Travel!B6)</f>
        <v>Figures exclude GST</v>
      </c>
      <c r="D11" s="8"/>
      <c r="E11" s="10" t="s">
        <v>60</v>
      </c>
      <c r="F11" s="56">
        <f>'Gifts and benefits'!C76</f>
        <v>63</v>
      </c>
      <c r="G11" s="47"/>
      <c r="H11" s="47"/>
      <c r="I11" s="47"/>
      <c r="J11" s="47"/>
      <c r="K11" s="47"/>
    </row>
    <row r="12" spans="1:11" ht="27.75" customHeight="1" x14ac:dyDescent="0.35">
      <c r="A12" s="10" t="s">
        <v>24</v>
      </c>
      <c r="B12" s="94">
        <f>Hospitality!B14</f>
        <v>0</v>
      </c>
      <c r="C12" s="102" t="str">
        <f>IF(Hospitality!B6="",A34,Hospitality!B6)</f>
        <v>Figures exclude GST</v>
      </c>
      <c r="D12" s="8"/>
      <c r="E12" s="10" t="s">
        <v>61</v>
      </c>
      <c r="F12" s="56">
        <f>'Gifts and benefits'!C77</f>
        <v>34</v>
      </c>
      <c r="G12" s="47"/>
      <c r="H12" s="47"/>
      <c r="I12" s="47"/>
      <c r="J12" s="47"/>
      <c r="K12" s="47"/>
    </row>
    <row r="13" spans="1:11" ht="27.75" customHeight="1" x14ac:dyDescent="0.25">
      <c r="A13" s="10" t="s">
        <v>62</v>
      </c>
      <c r="B13" s="94">
        <f>'All other expenses'!B13</f>
        <v>668.64</v>
      </c>
      <c r="C13" s="102" t="str">
        <f>IF('All other expenses'!B6="",A34,'All other expenses'!B6)</f>
        <v>Figures exclude GST</v>
      </c>
      <c r="D13" s="8"/>
      <c r="E13" s="10" t="s">
        <v>63</v>
      </c>
      <c r="F13" s="56">
        <f>'Gifts and benefits'!C78</f>
        <v>29</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64</v>
      </c>
      <c r="B15" s="96">
        <f>Travel!B13</f>
        <v>0</v>
      </c>
      <c r="C15" s="104" t="str">
        <f>C11</f>
        <v>Figures exclude GST</v>
      </c>
      <c r="D15" s="8"/>
      <c r="E15" s="8"/>
      <c r="F15" s="58"/>
      <c r="G15" s="46"/>
      <c r="H15" s="46"/>
      <c r="I15" s="46"/>
      <c r="J15" s="46"/>
      <c r="K15" s="46"/>
    </row>
    <row r="16" spans="1:11" ht="27.75" customHeight="1" x14ac:dyDescent="0.25">
      <c r="A16" s="11" t="s">
        <v>65</v>
      </c>
      <c r="B16" s="96">
        <f>Travel!B92</f>
        <v>9032.0800000000017</v>
      </c>
      <c r="C16" s="104" t="str">
        <f>C11</f>
        <v>Figures exclude GST</v>
      </c>
      <c r="D16" s="59"/>
      <c r="E16" s="8"/>
      <c r="F16" s="60"/>
      <c r="G16" s="46"/>
      <c r="H16" s="46"/>
      <c r="I16" s="46"/>
      <c r="J16" s="46"/>
      <c r="K16" s="46"/>
    </row>
    <row r="17" spans="1:11" ht="27.75" customHeight="1" x14ac:dyDescent="0.25">
      <c r="A17" s="11" t="s">
        <v>66</v>
      </c>
      <c r="B17" s="96">
        <f>Travel!B119</f>
        <v>612.07999999999993</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c r="B19" s="25"/>
      <c r="C19" s="26"/>
      <c r="D19" s="27"/>
      <c r="E19" s="27"/>
      <c r="F19" s="27"/>
      <c r="G19" s="27"/>
      <c r="H19" s="27"/>
      <c r="I19" s="27"/>
      <c r="J19" s="27"/>
      <c r="K19" s="27"/>
    </row>
    <row r="20" spans="1:11" x14ac:dyDescent="0.25">
      <c r="A20" s="23"/>
      <c r="B20" s="53"/>
      <c r="C20" s="53"/>
      <c r="D20" s="26"/>
      <c r="E20" s="26"/>
      <c r="F20" s="26"/>
      <c r="G20" s="27"/>
      <c r="H20" s="27"/>
      <c r="I20" s="27"/>
      <c r="J20" s="27"/>
      <c r="K20" s="27"/>
    </row>
    <row r="21" spans="1:11" ht="12.65" customHeight="1" x14ac:dyDescent="0.25">
      <c r="A21" s="23"/>
      <c r="B21" s="53"/>
      <c r="C21" s="53"/>
      <c r="D21" s="20"/>
      <c r="E21" s="27"/>
      <c r="F21" s="27"/>
      <c r="G21" s="27"/>
      <c r="H21" s="27"/>
      <c r="I21" s="27"/>
      <c r="J21" s="27"/>
      <c r="K21" s="27"/>
    </row>
    <row r="22" spans="1:11" ht="12.65" customHeight="1" x14ac:dyDescent="0.25">
      <c r="A22" s="23"/>
      <c r="B22" s="53"/>
      <c r="C22" s="53"/>
      <c r="D22" s="20"/>
      <c r="E22" s="27"/>
      <c r="F22" s="27"/>
      <c r="G22" s="27"/>
      <c r="H22" s="27"/>
      <c r="I22" s="27"/>
      <c r="J22" s="27"/>
      <c r="K22" s="27"/>
    </row>
    <row r="23" spans="1:11" ht="12.65" customHeight="1" x14ac:dyDescent="0.25">
      <c r="A23" s="23"/>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67</v>
      </c>
      <c r="B25" s="15"/>
      <c r="C25" s="15"/>
      <c r="D25" s="15"/>
      <c r="E25" s="15"/>
      <c r="F25" s="15"/>
      <c r="G25" s="46"/>
      <c r="H25" s="46"/>
      <c r="I25" s="46"/>
      <c r="J25" s="46"/>
      <c r="K25" s="46"/>
    </row>
    <row r="26" spans="1:11" ht="12.75" hidden="1" customHeight="1" x14ac:dyDescent="0.25">
      <c r="A26" s="13" t="s">
        <v>68</v>
      </c>
      <c r="B26" s="6"/>
      <c r="C26" s="6"/>
      <c r="D26" s="13"/>
      <c r="E26" s="13"/>
      <c r="F26" s="13"/>
      <c r="G26" s="46"/>
      <c r="H26" s="46"/>
      <c r="I26" s="46"/>
      <c r="J26" s="46"/>
      <c r="K26" s="46"/>
    </row>
    <row r="27" spans="1:11" hidden="1" x14ac:dyDescent="0.25">
      <c r="A27" s="12" t="s">
        <v>69</v>
      </c>
      <c r="B27" s="12"/>
      <c r="C27" s="12"/>
      <c r="D27" s="12"/>
      <c r="E27" s="12"/>
      <c r="F27" s="12"/>
      <c r="G27" s="46"/>
      <c r="H27" s="46"/>
      <c r="I27" s="46"/>
      <c r="J27" s="46"/>
      <c r="K27" s="46"/>
    </row>
    <row r="28" spans="1:11" hidden="1" x14ac:dyDescent="0.25">
      <c r="A28" s="12" t="s">
        <v>70</v>
      </c>
      <c r="B28" s="12"/>
      <c r="C28" s="12"/>
      <c r="D28" s="12"/>
      <c r="E28" s="12"/>
      <c r="F28" s="12"/>
      <c r="G28" s="46"/>
      <c r="H28" s="46"/>
      <c r="I28" s="46"/>
      <c r="J28" s="46"/>
      <c r="K28" s="46"/>
    </row>
    <row r="29" spans="1:11" hidden="1" x14ac:dyDescent="0.25">
      <c r="A29" s="13" t="s">
        <v>71</v>
      </c>
      <c r="B29" s="13"/>
      <c r="C29" s="13"/>
      <c r="D29" s="13"/>
      <c r="E29" s="13"/>
      <c r="F29" s="13"/>
      <c r="G29" s="46"/>
      <c r="H29" s="46"/>
      <c r="I29" s="46"/>
      <c r="J29" s="46"/>
      <c r="K29" s="46"/>
    </row>
    <row r="30" spans="1:11" hidden="1" x14ac:dyDescent="0.25">
      <c r="A30" s="13" t="s">
        <v>72</v>
      </c>
      <c r="B30" s="13"/>
      <c r="C30" s="13"/>
      <c r="D30" s="13"/>
      <c r="E30" s="13"/>
      <c r="F30" s="13"/>
      <c r="G30" s="46"/>
      <c r="H30" s="46"/>
      <c r="I30" s="46"/>
      <c r="J30" s="46"/>
      <c r="K30" s="46"/>
    </row>
    <row r="31" spans="1:11" hidden="1" x14ac:dyDescent="0.25">
      <c r="A31" s="12" t="s">
        <v>73</v>
      </c>
      <c r="B31" s="12"/>
      <c r="C31" s="12"/>
      <c r="D31" s="12"/>
      <c r="E31" s="12"/>
      <c r="F31" s="12"/>
      <c r="G31" s="46"/>
      <c r="H31" s="46"/>
      <c r="I31" s="46"/>
      <c r="J31" s="46"/>
      <c r="K31" s="46"/>
    </row>
    <row r="32" spans="1:11" hidden="1" x14ac:dyDescent="0.25">
      <c r="A32" s="12" t="s">
        <v>74</v>
      </c>
      <c r="B32" s="12"/>
      <c r="C32" s="12"/>
      <c r="D32" s="12"/>
      <c r="E32" s="12"/>
      <c r="F32" s="12"/>
      <c r="G32" s="46"/>
      <c r="H32" s="46"/>
      <c r="I32" s="46"/>
      <c r="J32" s="46"/>
      <c r="K32" s="46"/>
    </row>
    <row r="33" spans="1:11" hidden="1" x14ac:dyDescent="0.25">
      <c r="A33" s="12" t="s">
        <v>75</v>
      </c>
      <c r="B33" s="12"/>
      <c r="C33" s="12"/>
      <c r="D33" s="12"/>
      <c r="E33" s="12"/>
      <c r="F33" s="12"/>
      <c r="G33" s="46"/>
      <c r="H33" s="46"/>
      <c r="I33" s="46"/>
      <c r="J33" s="46"/>
      <c r="K33" s="46"/>
    </row>
    <row r="34" spans="1:11" hidden="1" x14ac:dyDescent="0.25">
      <c r="A34" s="13" t="s">
        <v>76</v>
      </c>
      <c r="B34" s="13"/>
      <c r="C34" s="13"/>
      <c r="D34" s="13"/>
      <c r="E34" s="13"/>
      <c r="F34" s="13"/>
      <c r="G34" s="46"/>
      <c r="H34" s="46"/>
      <c r="I34" s="46"/>
      <c r="J34" s="46"/>
      <c r="K34" s="46"/>
    </row>
    <row r="35" spans="1:11" hidden="1" x14ac:dyDescent="0.25">
      <c r="A35" s="13" t="s">
        <v>77</v>
      </c>
      <c r="B35" s="13"/>
      <c r="C35" s="13"/>
      <c r="D35" s="13"/>
      <c r="E35" s="13"/>
      <c r="F35" s="13"/>
      <c r="G35" s="46"/>
      <c r="H35" s="46"/>
      <c r="I35" s="46"/>
      <c r="J35" s="46"/>
      <c r="K35" s="46"/>
    </row>
    <row r="36" spans="1:11" hidden="1" x14ac:dyDescent="0.25">
      <c r="A36" s="99" t="s">
        <v>53</v>
      </c>
      <c r="B36" s="98"/>
      <c r="C36" s="98"/>
      <c r="D36" s="98"/>
      <c r="E36" s="98"/>
      <c r="F36" s="98"/>
      <c r="G36" s="46"/>
      <c r="H36" s="46"/>
      <c r="I36" s="46"/>
      <c r="J36" s="46"/>
      <c r="K36" s="46"/>
    </row>
    <row r="37" spans="1:11" hidden="1" x14ac:dyDescent="0.25">
      <c r="A37" s="99" t="s">
        <v>78</v>
      </c>
      <c r="B37" s="98"/>
      <c r="C37" s="98"/>
      <c r="D37" s="98"/>
      <c r="E37" s="98"/>
      <c r="F37" s="98"/>
      <c r="G37" s="46"/>
      <c r="H37" s="46"/>
      <c r="I37" s="46"/>
      <c r="J37" s="46"/>
      <c r="K37" s="46"/>
    </row>
    <row r="38" spans="1:11" hidden="1" x14ac:dyDescent="0.25">
      <c r="A38" s="99" t="s">
        <v>136</v>
      </c>
      <c r="B38" s="98"/>
      <c r="C38" s="98"/>
      <c r="D38" s="98"/>
      <c r="E38" s="98"/>
      <c r="F38" s="98"/>
      <c r="G38" s="46"/>
      <c r="H38" s="46"/>
      <c r="I38" s="46"/>
      <c r="J38" s="46"/>
      <c r="K38" s="46"/>
    </row>
    <row r="39" spans="1:11" hidden="1" x14ac:dyDescent="0.25">
      <c r="A39" s="63" t="s">
        <v>79</v>
      </c>
      <c r="B39" s="5"/>
      <c r="C39" s="5"/>
      <c r="D39" s="5"/>
      <c r="E39" s="5"/>
      <c r="F39" s="5"/>
      <c r="G39" s="46"/>
      <c r="H39" s="46"/>
      <c r="I39" s="46"/>
      <c r="J39" s="46"/>
      <c r="K39" s="46"/>
    </row>
    <row r="40" spans="1:11" hidden="1" x14ac:dyDescent="0.25">
      <c r="A40" s="64" t="s">
        <v>80</v>
      </c>
      <c r="B40" s="5"/>
      <c r="C40" s="5"/>
      <c r="D40" s="5"/>
      <c r="E40" s="5"/>
      <c r="F40" s="5"/>
      <c r="G40" s="46"/>
      <c r="H40" s="46"/>
      <c r="I40" s="46"/>
      <c r="J40" s="46"/>
      <c r="K40" s="46"/>
    </row>
    <row r="41" spans="1:11" hidden="1" x14ac:dyDescent="0.25">
      <c r="A41" s="64" t="s">
        <v>81</v>
      </c>
      <c r="B41" s="5"/>
      <c r="C41" s="5"/>
      <c r="D41" s="5"/>
      <c r="E41" s="5"/>
      <c r="F41" s="5"/>
      <c r="G41" s="46"/>
      <c r="H41" s="46"/>
      <c r="I41" s="46"/>
      <c r="J41" s="46"/>
      <c r="K41" s="46"/>
    </row>
    <row r="42" spans="1:11" hidden="1" x14ac:dyDescent="0.25">
      <c r="A42" s="64" t="s">
        <v>82</v>
      </c>
      <c r="B42" s="5"/>
      <c r="C42" s="5"/>
      <c r="D42" s="5"/>
      <c r="E42" s="5"/>
      <c r="F42" s="5"/>
      <c r="G42" s="46"/>
      <c r="H42" s="46"/>
      <c r="I42" s="46"/>
      <c r="J42" s="46"/>
      <c r="K42" s="46"/>
    </row>
    <row r="43" spans="1:11" hidden="1" x14ac:dyDescent="0.25">
      <c r="A43" s="64" t="s">
        <v>83</v>
      </c>
      <c r="B43" s="5"/>
      <c r="C43" s="5"/>
      <c r="D43" s="5"/>
      <c r="E43" s="5"/>
      <c r="F43" s="5"/>
      <c r="G43" s="46"/>
      <c r="H43" s="46"/>
      <c r="I43" s="46"/>
      <c r="J43" s="46"/>
      <c r="K43" s="46"/>
    </row>
    <row r="44" spans="1:11" hidden="1" x14ac:dyDescent="0.25">
      <c r="A44" s="64" t="s">
        <v>84</v>
      </c>
      <c r="B44" s="5"/>
      <c r="C44" s="5"/>
      <c r="D44" s="5"/>
      <c r="E44" s="5"/>
      <c r="F44" s="5"/>
      <c r="G44" s="46"/>
      <c r="H44" s="46"/>
      <c r="I44" s="46"/>
      <c r="J44" s="46"/>
      <c r="K44" s="46"/>
    </row>
    <row r="45" spans="1:11" hidden="1" x14ac:dyDescent="0.25">
      <c r="A45" s="100" t="s">
        <v>85</v>
      </c>
      <c r="B45" s="98"/>
      <c r="C45" s="98"/>
      <c r="D45" s="98"/>
      <c r="E45" s="98"/>
      <c r="F45" s="98"/>
      <c r="G45" s="46"/>
      <c r="H45" s="46"/>
      <c r="I45" s="46"/>
      <c r="J45" s="46"/>
      <c r="K45" s="46"/>
    </row>
    <row r="46" spans="1:11" hidden="1" x14ac:dyDescent="0.25">
      <c r="A46" s="98" t="s">
        <v>86</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87</v>
      </c>
      <c r="B48" s="98"/>
      <c r="C48" s="98"/>
      <c r="D48" s="98"/>
      <c r="E48" s="98"/>
      <c r="F48" s="98"/>
      <c r="G48" s="46"/>
      <c r="H48" s="46"/>
      <c r="I48" s="46"/>
      <c r="J48" s="46"/>
      <c r="K48" s="46"/>
    </row>
    <row r="49" spans="1:11" ht="25" hidden="1" x14ac:dyDescent="0.25">
      <c r="A49" s="119" t="s">
        <v>88</v>
      </c>
      <c r="B49" s="98"/>
      <c r="C49" s="98"/>
      <c r="D49" s="98"/>
      <c r="E49" s="98"/>
      <c r="F49" s="98"/>
      <c r="G49" s="46"/>
      <c r="H49" s="46"/>
      <c r="I49" s="46"/>
      <c r="J49" s="46"/>
      <c r="K49" s="46"/>
    </row>
    <row r="50" spans="1:11" ht="25" hidden="1" x14ac:dyDescent="0.25">
      <c r="A50" s="120" t="s">
        <v>89</v>
      </c>
      <c r="B50" s="5"/>
      <c r="C50" s="5"/>
      <c r="D50" s="5"/>
      <c r="E50" s="5"/>
      <c r="F50" s="5"/>
      <c r="G50" s="46"/>
      <c r="H50" s="46"/>
      <c r="I50" s="46"/>
      <c r="J50" s="46"/>
      <c r="K50" s="46"/>
    </row>
    <row r="51" spans="1:11" ht="25" hidden="1" x14ac:dyDescent="0.25">
      <c r="A51" s="120" t="s">
        <v>90</v>
      </c>
      <c r="B51" s="5"/>
      <c r="C51" s="5"/>
      <c r="D51" s="5"/>
      <c r="E51" s="5"/>
      <c r="F51" s="5"/>
      <c r="G51" s="46"/>
      <c r="H51" s="46"/>
      <c r="I51" s="46"/>
      <c r="J51" s="46"/>
      <c r="K51" s="46"/>
    </row>
    <row r="52" spans="1:11" ht="37.5" hidden="1" x14ac:dyDescent="0.3">
      <c r="A52" s="120" t="s">
        <v>91</v>
      </c>
      <c r="B52" s="110"/>
      <c r="C52" s="110"/>
      <c r="D52" s="118"/>
      <c r="E52" s="66"/>
      <c r="F52" s="66"/>
      <c r="G52" s="46"/>
      <c r="H52" s="46"/>
      <c r="I52" s="46"/>
      <c r="J52" s="46"/>
      <c r="K52" s="46"/>
    </row>
    <row r="53" spans="1:11" ht="13" hidden="1" x14ac:dyDescent="0.3">
      <c r="A53" s="115" t="s">
        <v>92</v>
      </c>
      <c r="B53" s="116"/>
      <c r="C53" s="116"/>
      <c r="D53" s="109"/>
      <c r="E53" s="67"/>
      <c r="F53" s="67" t="b">
        <v>1</v>
      </c>
      <c r="G53" s="46"/>
      <c r="H53" s="46"/>
      <c r="I53" s="46"/>
      <c r="J53" s="46"/>
      <c r="K53" s="46"/>
    </row>
    <row r="54" spans="1:11" ht="13" hidden="1" x14ac:dyDescent="0.3">
      <c r="A54" s="117" t="s">
        <v>93</v>
      </c>
      <c r="B54" s="115"/>
      <c r="C54" s="115"/>
      <c r="D54" s="115"/>
      <c r="E54" s="67"/>
      <c r="F54" s="67" t="b">
        <v>0</v>
      </c>
      <c r="G54" s="46"/>
      <c r="H54" s="46"/>
      <c r="I54" s="46"/>
      <c r="J54" s="46"/>
      <c r="K54" s="46"/>
    </row>
    <row r="55" spans="1:11" ht="13" hidden="1" x14ac:dyDescent="0.25">
      <c r="A55" s="121"/>
      <c r="B55" s="111">
        <f>COUNT(Travel!B12:B12)</f>
        <v>1</v>
      </c>
      <c r="C55" s="111"/>
      <c r="D55" s="111">
        <f>COUNTIF(Travel!D12:D12,"*")</f>
        <v>1</v>
      </c>
      <c r="E55" s="112"/>
      <c r="F55" s="112" t="b">
        <f>MIN(B55,D55)=MAX(B55,D55)</f>
        <v>1</v>
      </c>
      <c r="G55" s="46"/>
      <c r="H55" s="46"/>
      <c r="I55" s="46"/>
      <c r="J55" s="46"/>
      <c r="K55" s="46"/>
    </row>
    <row r="56" spans="1:11" ht="13" hidden="1" x14ac:dyDescent="0.25">
      <c r="A56" s="121" t="s">
        <v>94</v>
      </c>
      <c r="B56" s="111">
        <f>COUNT(Travel!B17:B90)</f>
        <v>74</v>
      </c>
      <c r="C56" s="111"/>
      <c r="D56" s="111">
        <f>COUNTIF(Travel!D17:D90,"*")</f>
        <v>74</v>
      </c>
      <c r="E56" s="112"/>
      <c r="F56" s="112" t="b">
        <f>MIN(B56,D56)=MAX(B56,D56)</f>
        <v>1</v>
      </c>
    </row>
    <row r="57" spans="1:11" ht="13" hidden="1" x14ac:dyDescent="0.3">
      <c r="A57" s="122"/>
      <c r="B57" s="111">
        <f>COUNT(Travel!B96:B118)</f>
        <v>23</v>
      </c>
      <c r="C57" s="111"/>
      <c r="D57" s="111">
        <f>COUNTIF(Travel!D96:D118,"*")</f>
        <v>23</v>
      </c>
      <c r="E57" s="112"/>
      <c r="F57" s="112" t="b">
        <f>MIN(B57,D57)=MAX(B57,D57)</f>
        <v>1</v>
      </c>
    </row>
    <row r="58" spans="1:11" ht="13" hidden="1" x14ac:dyDescent="0.3">
      <c r="A58" s="123" t="s">
        <v>95</v>
      </c>
      <c r="B58" s="113">
        <f>COUNT(Hospitality!B11:B13)</f>
        <v>1</v>
      </c>
      <c r="C58" s="113"/>
      <c r="D58" s="113">
        <f>COUNTIF(Hospitality!D11:D13,"*")</f>
        <v>1</v>
      </c>
      <c r="E58" s="114"/>
      <c r="F58" s="114" t="b">
        <f>MIN(B58,D58)=MAX(B58,D58)</f>
        <v>1</v>
      </c>
    </row>
    <row r="59" spans="1:11" ht="13" hidden="1" x14ac:dyDescent="0.3">
      <c r="A59" s="124" t="s">
        <v>96</v>
      </c>
      <c r="B59" s="112">
        <f>COUNT('All other expenses'!B11:B12)</f>
        <v>2</v>
      </c>
      <c r="C59" s="112"/>
      <c r="D59" s="112">
        <f>COUNTIF('All other expenses'!D11:D12,"*")</f>
        <v>2</v>
      </c>
      <c r="E59" s="112"/>
      <c r="F59" s="112" t="b">
        <f>MIN(B59,D59)=MAX(B59,D59)</f>
        <v>1</v>
      </c>
    </row>
    <row r="60" spans="1:11" ht="13" hidden="1" x14ac:dyDescent="0.3">
      <c r="A60" s="123" t="s">
        <v>97</v>
      </c>
      <c r="B60" s="113">
        <f>COUNTIF('Gifts and benefits'!B11:B75,"*")</f>
        <v>63</v>
      </c>
      <c r="C60" s="113">
        <f>COUNTIF('Gifts and benefits'!C11:C75,"*")</f>
        <v>63</v>
      </c>
      <c r="D60" s="113"/>
      <c r="E60" s="113">
        <f>COUNTA('Gifts and benefits'!E11:E75)</f>
        <v>63</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5"/>
  <sheetViews>
    <sheetView zoomScale="70" zoomScaleNormal="70" workbookViewId="0">
      <selection activeCell="C13" sqref="C13"/>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66" t="s">
        <v>98</v>
      </c>
      <c r="B1" s="166"/>
      <c r="C1" s="166"/>
      <c r="D1" s="166"/>
      <c r="E1" s="166"/>
      <c r="F1" s="46"/>
    </row>
    <row r="2" spans="1:6" ht="21" customHeight="1" x14ac:dyDescent="0.25">
      <c r="A2" s="4" t="s">
        <v>51</v>
      </c>
      <c r="B2" s="169" t="str">
        <f>'Summary and sign-off'!B2:F2</f>
        <v>Oranga Tamariki—Ministry for Children</v>
      </c>
      <c r="C2" s="169"/>
      <c r="D2" s="169"/>
      <c r="E2" s="169"/>
      <c r="F2" s="46"/>
    </row>
    <row r="3" spans="1:6" ht="21" customHeight="1" x14ac:dyDescent="0.25">
      <c r="A3" s="4" t="s">
        <v>99</v>
      </c>
      <c r="B3" s="169" t="str">
        <f>'Summary and sign-off'!B3:F3</f>
        <v>Gráinne Moss</v>
      </c>
      <c r="C3" s="169"/>
      <c r="D3" s="169"/>
      <c r="E3" s="169"/>
      <c r="F3" s="46"/>
    </row>
    <row r="4" spans="1:6" ht="21" customHeight="1" x14ac:dyDescent="0.25">
      <c r="A4" s="4" t="s">
        <v>100</v>
      </c>
      <c r="B4" s="169">
        <f>'Summary and sign-off'!B4:F4</f>
        <v>44013</v>
      </c>
      <c r="C4" s="169"/>
      <c r="D4" s="169"/>
      <c r="E4" s="169"/>
      <c r="F4" s="46"/>
    </row>
    <row r="5" spans="1:6" ht="21" customHeight="1" x14ac:dyDescent="0.25">
      <c r="A5" s="4" t="s">
        <v>101</v>
      </c>
      <c r="B5" s="169">
        <f>'Summary and sign-off'!B5:F5</f>
        <v>44286</v>
      </c>
      <c r="C5" s="169"/>
      <c r="D5" s="169"/>
      <c r="E5" s="169"/>
      <c r="F5" s="46"/>
    </row>
    <row r="6" spans="1:6" ht="21" customHeight="1" x14ac:dyDescent="0.25">
      <c r="A6" s="4" t="s">
        <v>102</v>
      </c>
      <c r="B6" s="164" t="s">
        <v>70</v>
      </c>
      <c r="C6" s="164"/>
      <c r="D6" s="164"/>
      <c r="E6" s="164"/>
      <c r="F6" s="46"/>
    </row>
    <row r="7" spans="1:6" ht="21" customHeight="1" x14ac:dyDescent="0.25">
      <c r="A7" s="4" t="s">
        <v>52</v>
      </c>
      <c r="B7" s="164" t="s">
        <v>72</v>
      </c>
      <c r="C7" s="164"/>
      <c r="D7" s="164"/>
      <c r="E7" s="164"/>
      <c r="F7" s="46"/>
    </row>
    <row r="8" spans="1:6" ht="36" customHeight="1" x14ac:dyDescent="0.3">
      <c r="A8" s="172" t="s">
        <v>103</v>
      </c>
      <c r="B8" s="173"/>
      <c r="C8" s="173"/>
      <c r="D8" s="173"/>
      <c r="E8" s="173"/>
      <c r="F8" s="22"/>
    </row>
    <row r="9" spans="1:6" ht="36" customHeight="1" x14ac:dyDescent="0.3">
      <c r="A9" s="174" t="s">
        <v>104</v>
      </c>
      <c r="B9" s="175"/>
      <c r="C9" s="175"/>
      <c r="D9" s="175"/>
      <c r="E9" s="175"/>
      <c r="F9" s="22"/>
    </row>
    <row r="10" spans="1:6" ht="24.75" customHeight="1" x14ac:dyDescent="0.35">
      <c r="A10" s="171" t="s">
        <v>105</v>
      </c>
      <c r="B10" s="176"/>
      <c r="C10" s="171"/>
      <c r="D10" s="171"/>
      <c r="E10" s="171"/>
      <c r="F10" s="47"/>
    </row>
    <row r="11" spans="1:6" ht="27" customHeight="1" x14ac:dyDescent="0.25">
      <c r="A11" s="35" t="s">
        <v>321</v>
      </c>
      <c r="B11" s="35" t="s">
        <v>56</v>
      </c>
      <c r="C11" s="35" t="s">
        <v>106</v>
      </c>
      <c r="D11" s="35" t="s">
        <v>107</v>
      </c>
      <c r="E11" s="35" t="s">
        <v>108</v>
      </c>
      <c r="F11" s="48"/>
    </row>
    <row r="12" spans="1:6" s="87" customFormat="1" x14ac:dyDescent="0.25">
      <c r="A12" s="152" t="s">
        <v>139</v>
      </c>
      <c r="B12" s="148">
        <v>0</v>
      </c>
      <c r="C12" s="149" t="s">
        <v>140</v>
      </c>
      <c r="D12" s="149" t="s">
        <v>140</v>
      </c>
      <c r="E12" s="149"/>
      <c r="F12" s="1"/>
    </row>
    <row r="13" spans="1:6" ht="19.5" customHeight="1" x14ac:dyDescent="0.25">
      <c r="A13" s="107" t="s">
        <v>109</v>
      </c>
      <c r="B13" s="108">
        <f>SUM(B12:B12)</f>
        <v>0</v>
      </c>
      <c r="C13" s="151"/>
      <c r="D13" s="170"/>
      <c r="E13" s="170"/>
      <c r="F13" s="46"/>
    </row>
    <row r="14" spans="1:6" ht="10.5" customHeight="1" x14ac:dyDescent="0.3">
      <c r="A14" s="27"/>
      <c r="B14" s="22"/>
      <c r="C14" s="27"/>
      <c r="D14" s="27"/>
      <c r="E14" s="27"/>
      <c r="F14" s="27"/>
    </row>
    <row r="15" spans="1:6" ht="24.75" customHeight="1" x14ac:dyDescent="0.35">
      <c r="A15" s="171" t="s">
        <v>110</v>
      </c>
      <c r="B15" s="171"/>
      <c r="C15" s="171"/>
      <c r="D15" s="171"/>
      <c r="E15" s="171"/>
      <c r="F15" s="47"/>
    </row>
    <row r="16" spans="1:6" ht="27" customHeight="1" x14ac:dyDescent="0.25">
      <c r="A16" s="35" t="s">
        <v>321</v>
      </c>
      <c r="B16" s="35" t="s">
        <v>56</v>
      </c>
      <c r="C16" s="35" t="s">
        <v>322</v>
      </c>
      <c r="D16" s="35" t="s">
        <v>107</v>
      </c>
      <c r="E16" s="35" t="s">
        <v>108</v>
      </c>
      <c r="F16" s="48"/>
    </row>
    <row r="17" spans="1:6" s="87" customFormat="1" x14ac:dyDescent="0.25">
      <c r="A17" s="147">
        <v>44027</v>
      </c>
      <c r="B17" s="148">
        <v>212.61</v>
      </c>
      <c r="C17" s="149" t="s">
        <v>141</v>
      </c>
      <c r="D17" s="149" t="s">
        <v>142</v>
      </c>
      <c r="E17" s="150" t="s">
        <v>143</v>
      </c>
      <c r="F17" s="1"/>
    </row>
    <row r="18" spans="1:6" s="87" customFormat="1" x14ac:dyDescent="0.25">
      <c r="A18" s="147">
        <v>44055</v>
      </c>
      <c r="B18" s="148">
        <v>500.23</v>
      </c>
      <c r="C18" s="149" t="s">
        <v>144</v>
      </c>
      <c r="D18" s="149" t="s">
        <v>142</v>
      </c>
      <c r="E18" s="150" t="s">
        <v>145</v>
      </c>
      <c r="F18" s="1"/>
    </row>
    <row r="19" spans="1:6" s="87" customFormat="1" x14ac:dyDescent="0.25">
      <c r="A19" s="147">
        <v>44055</v>
      </c>
      <c r="B19" s="148">
        <v>-500.23</v>
      </c>
      <c r="C19" s="149" t="s">
        <v>146</v>
      </c>
      <c r="D19" s="149" t="s">
        <v>147</v>
      </c>
      <c r="E19" s="150" t="s">
        <v>145</v>
      </c>
      <c r="F19" s="1"/>
    </row>
    <row r="20" spans="1:6" s="87" customFormat="1" x14ac:dyDescent="0.25">
      <c r="A20" s="147">
        <v>44055</v>
      </c>
      <c r="B20" s="148">
        <f>10.85+5.5</f>
        <v>16.350000000000001</v>
      </c>
      <c r="C20" s="149" t="s">
        <v>144</v>
      </c>
      <c r="D20" s="149" t="s">
        <v>148</v>
      </c>
      <c r="E20" s="150" t="s">
        <v>145</v>
      </c>
      <c r="F20" s="1"/>
    </row>
    <row r="21" spans="1:6" s="87" customFormat="1" x14ac:dyDescent="0.25">
      <c r="A21" s="147">
        <v>44060</v>
      </c>
      <c r="B21" s="148">
        <v>411.66</v>
      </c>
      <c r="C21" s="149" t="s">
        <v>149</v>
      </c>
      <c r="D21" s="149" t="s">
        <v>142</v>
      </c>
      <c r="E21" s="150" t="s">
        <v>150</v>
      </c>
      <c r="F21" s="1"/>
    </row>
    <row r="22" spans="1:6" s="87" customFormat="1" x14ac:dyDescent="0.25">
      <c r="A22" s="147">
        <v>44060</v>
      </c>
      <c r="B22" s="148">
        <v>-411.66</v>
      </c>
      <c r="C22" s="149" t="s">
        <v>151</v>
      </c>
      <c r="D22" s="149" t="s">
        <v>147</v>
      </c>
      <c r="E22" s="150" t="s">
        <v>150</v>
      </c>
      <c r="F22" s="1"/>
    </row>
    <row r="23" spans="1:6" s="87" customFormat="1" x14ac:dyDescent="0.25">
      <c r="A23" s="147">
        <v>44060</v>
      </c>
      <c r="B23" s="148">
        <f>10.85+10+5.5</f>
        <v>26.35</v>
      </c>
      <c r="C23" s="149" t="s">
        <v>149</v>
      </c>
      <c r="D23" s="149" t="s">
        <v>148</v>
      </c>
      <c r="E23" s="150" t="s">
        <v>150</v>
      </c>
      <c r="F23" s="1"/>
    </row>
    <row r="24" spans="1:6" s="87" customFormat="1" x14ac:dyDescent="0.25">
      <c r="A24" s="147">
        <v>44084</v>
      </c>
      <c r="B24" s="148">
        <v>456.08</v>
      </c>
      <c r="C24" s="147" t="s">
        <v>152</v>
      </c>
      <c r="D24" s="149" t="s">
        <v>142</v>
      </c>
      <c r="E24" s="150" t="s">
        <v>153</v>
      </c>
      <c r="F24" s="1"/>
    </row>
    <row r="25" spans="1:6" s="87" customFormat="1" x14ac:dyDescent="0.25">
      <c r="A25" s="147">
        <v>44084</v>
      </c>
      <c r="B25" s="148">
        <v>47.3</v>
      </c>
      <c r="C25" s="147" t="s">
        <v>152</v>
      </c>
      <c r="D25" s="149" t="s">
        <v>154</v>
      </c>
      <c r="E25" s="150" t="s">
        <v>153</v>
      </c>
      <c r="F25" s="1"/>
    </row>
    <row r="26" spans="1:6" s="87" customFormat="1" x14ac:dyDescent="0.25">
      <c r="A26" s="147">
        <v>44084</v>
      </c>
      <c r="B26" s="148">
        <f>29.75+0.5</f>
        <v>30.25</v>
      </c>
      <c r="C26" s="147" t="s">
        <v>152</v>
      </c>
      <c r="D26" s="149" t="s">
        <v>148</v>
      </c>
      <c r="E26" s="150" t="s">
        <v>153</v>
      </c>
      <c r="F26" s="1"/>
    </row>
    <row r="27" spans="1:6" s="87" customFormat="1" ht="25" x14ac:dyDescent="0.25">
      <c r="A27" s="147">
        <v>44089</v>
      </c>
      <c r="B27" s="148">
        <v>446.87</v>
      </c>
      <c r="C27" s="149" t="s">
        <v>155</v>
      </c>
      <c r="D27" s="149" t="s">
        <v>142</v>
      </c>
      <c r="E27" s="150" t="s">
        <v>156</v>
      </c>
      <c r="F27" s="1"/>
    </row>
    <row r="28" spans="1:6" s="87" customFormat="1" ht="25" x14ac:dyDescent="0.25">
      <c r="A28" s="147">
        <v>44089</v>
      </c>
      <c r="B28" s="148">
        <v>-446.87</v>
      </c>
      <c r="C28" s="149" t="s">
        <v>157</v>
      </c>
      <c r="D28" s="149" t="s">
        <v>147</v>
      </c>
      <c r="E28" s="150" t="s">
        <v>156</v>
      </c>
      <c r="F28" s="1"/>
    </row>
    <row r="29" spans="1:6" s="87" customFormat="1" ht="25" x14ac:dyDescent="0.25">
      <c r="A29" s="147">
        <v>44089</v>
      </c>
      <c r="B29" s="148">
        <v>10</v>
      </c>
      <c r="C29" s="149" t="s">
        <v>155</v>
      </c>
      <c r="D29" s="149" t="s">
        <v>148</v>
      </c>
      <c r="E29" s="150" t="s">
        <v>156</v>
      </c>
      <c r="F29" s="1"/>
    </row>
    <row r="30" spans="1:6" s="87" customFormat="1" x14ac:dyDescent="0.25">
      <c r="A30" s="147">
        <v>44091</v>
      </c>
      <c r="B30" s="148">
        <v>447.91</v>
      </c>
      <c r="C30" s="149" t="s">
        <v>144</v>
      </c>
      <c r="D30" s="149" t="s">
        <v>142</v>
      </c>
      <c r="E30" s="150" t="s">
        <v>145</v>
      </c>
      <c r="F30" s="1"/>
    </row>
    <row r="31" spans="1:6" s="87" customFormat="1" x14ac:dyDescent="0.25">
      <c r="A31" s="147">
        <v>44091</v>
      </c>
      <c r="B31" s="148">
        <v>386.95</v>
      </c>
      <c r="C31" s="149" t="s">
        <v>144</v>
      </c>
      <c r="D31" s="149" t="s">
        <v>154</v>
      </c>
      <c r="E31" s="150" t="s">
        <v>145</v>
      </c>
      <c r="F31" s="1"/>
    </row>
    <row r="32" spans="1:6" s="87" customFormat="1" x14ac:dyDescent="0.25">
      <c r="A32" s="147">
        <v>44091</v>
      </c>
      <c r="B32" s="148">
        <f>29.75+2</f>
        <v>31.75</v>
      </c>
      <c r="C32" s="149" t="s">
        <v>144</v>
      </c>
      <c r="D32" s="149" t="s">
        <v>148</v>
      </c>
      <c r="E32" s="150" t="s">
        <v>145</v>
      </c>
      <c r="F32" s="1"/>
    </row>
    <row r="33" spans="1:6" s="87" customFormat="1" x14ac:dyDescent="0.25">
      <c r="A33" s="147">
        <v>44106</v>
      </c>
      <c r="B33" s="148">
        <v>434.83</v>
      </c>
      <c r="C33" s="149" t="s">
        <v>158</v>
      </c>
      <c r="D33" s="149" t="s">
        <v>142</v>
      </c>
      <c r="E33" s="150" t="s">
        <v>153</v>
      </c>
      <c r="F33" s="1"/>
    </row>
    <row r="34" spans="1:6" s="87" customFormat="1" x14ac:dyDescent="0.25">
      <c r="A34" s="147">
        <v>44106</v>
      </c>
      <c r="B34" s="148">
        <v>-434.83</v>
      </c>
      <c r="C34" s="149" t="s">
        <v>159</v>
      </c>
      <c r="D34" s="149" t="s">
        <v>147</v>
      </c>
      <c r="E34" s="150" t="s">
        <v>153</v>
      </c>
      <c r="F34" s="1"/>
    </row>
    <row r="35" spans="1:6" s="87" customFormat="1" x14ac:dyDescent="0.25">
      <c r="A35" s="147">
        <v>44106</v>
      </c>
      <c r="B35" s="148">
        <f>39.75+10</f>
        <v>49.75</v>
      </c>
      <c r="C35" s="149" t="s">
        <v>158</v>
      </c>
      <c r="D35" s="149" t="s">
        <v>148</v>
      </c>
      <c r="E35" s="150" t="s">
        <v>153</v>
      </c>
      <c r="F35" s="1"/>
    </row>
    <row r="36" spans="1:6" s="87" customFormat="1" x14ac:dyDescent="0.25">
      <c r="A36" s="147">
        <v>44116</v>
      </c>
      <c r="B36" s="148">
        <v>317.49</v>
      </c>
      <c r="C36" s="149" t="s">
        <v>160</v>
      </c>
      <c r="D36" s="149" t="s">
        <v>142</v>
      </c>
      <c r="E36" s="150" t="s">
        <v>161</v>
      </c>
      <c r="F36" s="1"/>
    </row>
    <row r="37" spans="1:6" s="87" customFormat="1" x14ac:dyDescent="0.25">
      <c r="A37" s="147">
        <v>44116</v>
      </c>
      <c r="B37" s="148">
        <v>185.4</v>
      </c>
      <c r="C37" s="149" t="s">
        <v>160</v>
      </c>
      <c r="D37" s="149" t="s">
        <v>162</v>
      </c>
      <c r="E37" s="150" t="s">
        <v>161</v>
      </c>
      <c r="F37" s="1"/>
    </row>
    <row r="38" spans="1:6" s="87" customFormat="1" x14ac:dyDescent="0.25">
      <c r="A38" s="147">
        <v>44116</v>
      </c>
      <c r="B38" s="148">
        <v>335.94</v>
      </c>
      <c r="C38" s="149" t="s">
        <v>160</v>
      </c>
      <c r="D38" s="149" t="s">
        <v>154</v>
      </c>
      <c r="E38" s="150" t="s">
        <v>161</v>
      </c>
      <c r="F38" s="1"/>
    </row>
    <row r="39" spans="1:6" s="87" customFormat="1" x14ac:dyDescent="0.25">
      <c r="A39" s="147">
        <v>44116</v>
      </c>
      <c r="B39" s="148">
        <v>29.75</v>
      </c>
      <c r="C39" s="149" t="s">
        <v>160</v>
      </c>
      <c r="D39" s="149" t="s">
        <v>148</v>
      </c>
      <c r="E39" s="150" t="s">
        <v>161</v>
      </c>
      <c r="F39" s="1"/>
    </row>
    <row r="40" spans="1:6" s="87" customFormat="1" x14ac:dyDescent="0.25">
      <c r="A40" s="147">
        <v>44131</v>
      </c>
      <c r="B40" s="148">
        <v>240.55</v>
      </c>
      <c r="C40" s="149" t="s">
        <v>163</v>
      </c>
      <c r="D40" s="149" t="s">
        <v>142</v>
      </c>
      <c r="E40" s="150" t="s">
        <v>164</v>
      </c>
      <c r="F40" s="1"/>
    </row>
    <row r="41" spans="1:6" s="87" customFormat="1" x14ac:dyDescent="0.25">
      <c r="A41" s="147">
        <v>44131</v>
      </c>
      <c r="B41" s="148">
        <f>41.8+10</f>
        <v>51.8</v>
      </c>
      <c r="C41" s="149" t="s">
        <v>163</v>
      </c>
      <c r="D41" s="149" t="s">
        <v>154</v>
      </c>
      <c r="E41" s="150" t="s">
        <v>164</v>
      </c>
      <c r="F41" s="1"/>
    </row>
    <row r="42" spans="1:6" s="87" customFormat="1" x14ac:dyDescent="0.25">
      <c r="A42" s="147">
        <v>44131</v>
      </c>
      <c r="B42" s="148">
        <f>29.75+0.5</f>
        <v>30.25</v>
      </c>
      <c r="C42" s="149" t="s">
        <v>163</v>
      </c>
      <c r="D42" s="149" t="s">
        <v>148</v>
      </c>
      <c r="E42" s="150" t="s">
        <v>164</v>
      </c>
      <c r="F42" s="1"/>
    </row>
    <row r="43" spans="1:6" s="87" customFormat="1" x14ac:dyDescent="0.25">
      <c r="A43" s="147">
        <v>44140</v>
      </c>
      <c r="B43" s="148">
        <v>374.34</v>
      </c>
      <c r="C43" s="149" t="s">
        <v>158</v>
      </c>
      <c r="D43" s="149" t="s">
        <v>142</v>
      </c>
      <c r="E43" s="150" t="s">
        <v>153</v>
      </c>
      <c r="F43" s="1"/>
    </row>
    <row r="44" spans="1:6" s="87" customFormat="1" x14ac:dyDescent="0.25">
      <c r="A44" s="147">
        <v>44140</v>
      </c>
      <c r="B44" s="148">
        <v>126.09</v>
      </c>
      <c r="C44" s="149" t="s">
        <v>158</v>
      </c>
      <c r="D44" s="149" t="s">
        <v>162</v>
      </c>
      <c r="E44" s="150" t="s">
        <v>153</v>
      </c>
      <c r="F44" s="1"/>
    </row>
    <row r="45" spans="1:6" s="87" customFormat="1" x14ac:dyDescent="0.25">
      <c r="A45" s="147">
        <v>44140</v>
      </c>
      <c r="B45" s="148">
        <f>29.75+6</f>
        <v>35.75</v>
      </c>
      <c r="C45" s="149" t="s">
        <v>158</v>
      </c>
      <c r="D45" s="149" t="s">
        <v>148</v>
      </c>
      <c r="E45" s="150" t="s">
        <v>153</v>
      </c>
      <c r="F45" s="1"/>
    </row>
    <row r="46" spans="1:6" s="87" customFormat="1" x14ac:dyDescent="0.25">
      <c r="A46" s="147">
        <v>44147</v>
      </c>
      <c r="B46" s="148">
        <v>494.49</v>
      </c>
      <c r="C46" s="149" t="s">
        <v>165</v>
      </c>
      <c r="D46" s="149" t="s">
        <v>142</v>
      </c>
      <c r="E46" s="150" t="s">
        <v>145</v>
      </c>
      <c r="F46" s="1"/>
    </row>
    <row r="47" spans="1:6" s="87" customFormat="1" x14ac:dyDescent="0.25">
      <c r="A47" s="147">
        <v>44147</v>
      </c>
      <c r="B47" s="148">
        <v>-494.49</v>
      </c>
      <c r="C47" s="149" t="s">
        <v>166</v>
      </c>
      <c r="D47" s="149" t="s">
        <v>147</v>
      </c>
      <c r="E47" s="150" t="s">
        <v>145</v>
      </c>
      <c r="F47" s="1"/>
    </row>
    <row r="48" spans="1:6" s="87" customFormat="1" x14ac:dyDescent="0.25">
      <c r="A48" s="147">
        <v>44147</v>
      </c>
      <c r="B48" s="148">
        <f>29.75+10</f>
        <v>39.75</v>
      </c>
      <c r="C48" s="149" t="s">
        <v>165</v>
      </c>
      <c r="D48" s="149" t="s">
        <v>148</v>
      </c>
      <c r="E48" s="150" t="s">
        <v>145</v>
      </c>
      <c r="F48" s="1"/>
    </row>
    <row r="49" spans="1:6" s="87" customFormat="1" x14ac:dyDescent="0.25">
      <c r="A49" s="147">
        <v>44155</v>
      </c>
      <c r="B49" s="148">
        <v>743.8</v>
      </c>
      <c r="C49" s="149" t="s">
        <v>165</v>
      </c>
      <c r="D49" s="149" t="s">
        <v>142</v>
      </c>
      <c r="E49" s="150" t="s">
        <v>145</v>
      </c>
      <c r="F49" s="1"/>
    </row>
    <row r="50" spans="1:6" s="87" customFormat="1" x14ac:dyDescent="0.25">
      <c r="A50" s="147">
        <v>44155</v>
      </c>
      <c r="B50" s="148">
        <v>47.92</v>
      </c>
      <c r="C50" s="149" t="s">
        <v>165</v>
      </c>
      <c r="D50" s="149" t="s">
        <v>154</v>
      </c>
      <c r="E50" s="150" t="s">
        <v>145</v>
      </c>
      <c r="F50" s="1"/>
    </row>
    <row r="51" spans="1:6" s="87" customFormat="1" x14ac:dyDescent="0.25">
      <c r="A51" s="147">
        <v>44155</v>
      </c>
      <c r="B51" s="148">
        <f>29.75+0.5</f>
        <v>30.25</v>
      </c>
      <c r="C51" s="149" t="s">
        <v>165</v>
      </c>
      <c r="D51" s="149" t="s">
        <v>148</v>
      </c>
      <c r="E51" s="150" t="s">
        <v>145</v>
      </c>
      <c r="F51" s="1"/>
    </row>
    <row r="52" spans="1:6" s="87" customFormat="1" x14ac:dyDescent="0.25">
      <c r="A52" s="147">
        <v>44158</v>
      </c>
      <c r="B52" s="148">
        <v>813.28</v>
      </c>
      <c r="C52" s="149" t="s">
        <v>167</v>
      </c>
      <c r="D52" s="149" t="s">
        <v>142</v>
      </c>
      <c r="E52" s="150" t="s">
        <v>168</v>
      </c>
      <c r="F52" s="1"/>
    </row>
    <row r="53" spans="1:6" s="87" customFormat="1" x14ac:dyDescent="0.25">
      <c r="A53" s="147">
        <v>44158</v>
      </c>
      <c r="B53" s="148">
        <v>167.83</v>
      </c>
      <c r="C53" s="149" t="s">
        <v>169</v>
      </c>
      <c r="D53" s="149" t="s">
        <v>162</v>
      </c>
      <c r="E53" s="150" t="s">
        <v>168</v>
      </c>
      <c r="F53" s="1"/>
    </row>
    <row r="54" spans="1:6" s="87" customFormat="1" x14ac:dyDescent="0.25">
      <c r="A54" s="147">
        <v>44158</v>
      </c>
      <c r="B54" s="148">
        <v>53</v>
      </c>
      <c r="C54" s="149" t="s">
        <v>170</v>
      </c>
      <c r="D54" s="149" t="s">
        <v>154</v>
      </c>
      <c r="E54" s="150" t="s">
        <v>168</v>
      </c>
      <c r="F54" s="1"/>
    </row>
    <row r="55" spans="1:6" s="87" customFormat="1" x14ac:dyDescent="0.25">
      <c r="A55" s="147">
        <v>44158</v>
      </c>
      <c r="B55" s="148">
        <f>39.75+6+0.5</f>
        <v>46.25</v>
      </c>
      <c r="C55" s="149" t="s">
        <v>169</v>
      </c>
      <c r="D55" s="149" t="s">
        <v>148</v>
      </c>
      <c r="E55" s="150" t="s">
        <v>168</v>
      </c>
      <c r="F55" s="1"/>
    </row>
    <row r="56" spans="1:6" s="87" customFormat="1" x14ac:dyDescent="0.25">
      <c r="A56" s="147">
        <v>44165</v>
      </c>
      <c r="B56" s="148">
        <v>39.75</v>
      </c>
      <c r="C56" s="149" t="s">
        <v>171</v>
      </c>
      <c r="D56" s="149" t="s">
        <v>148</v>
      </c>
      <c r="E56" s="150" t="s">
        <v>143</v>
      </c>
      <c r="F56" s="1"/>
    </row>
    <row r="57" spans="1:6" s="87" customFormat="1" x14ac:dyDescent="0.25">
      <c r="A57" s="147">
        <v>44224</v>
      </c>
      <c r="B57" s="148">
        <v>101.39</v>
      </c>
      <c r="C57" s="149" t="s">
        <v>172</v>
      </c>
      <c r="D57" s="149" t="s">
        <v>142</v>
      </c>
      <c r="E57" s="150" t="s">
        <v>173</v>
      </c>
      <c r="F57" s="1"/>
    </row>
    <row r="58" spans="1:6" s="87" customFormat="1" x14ac:dyDescent="0.25">
      <c r="A58" s="147">
        <v>44224</v>
      </c>
      <c r="B58" s="148">
        <f>255+9.32</f>
        <v>264.32</v>
      </c>
      <c r="C58" s="149" t="s">
        <v>172</v>
      </c>
      <c r="D58" s="149" t="s">
        <v>154</v>
      </c>
      <c r="E58" s="150" t="s">
        <v>173</v>
      </c>
      <c r="F58" s="1"/>
    </row>
    <row r="59" spans="1:6" s="87" customFormat="1" x14ac:dyDescent="0.25">
      <c r="A59" s="147">
        <v>44224</v>
      </c>
      <c r="B59" s="148">
        <f>21.35+0.5</f>
        <v>21.85</v>
      </c>
      <c r="C59" s="149" t="s">
        <v>172</v>
      </c>
      <c r="D59" s="149" t="s">
        <v>148</v>
      </c>
      <c r="E59" s="150" t="s">
        <v>173</v>
      </c>
      <c r="F59" s="1"/>
    </row>
    <row r="60" spans="1:6" s="87" customFormat="1" x14ac:dyDescent="0.25">
      <c r="A60" s="147">
        <v>44225</v>
      </c>
      <c r="B60" s="148">
        <v>46.3</v>
      </c>
      <c r="C60" s="149" t="s">
        <v>172</v>
      </c>
      <c r="D60" s="149" t="s">
        <v>174</v>
      </c>
      <c r="E60" s="150" t="s">
        <v>173</v>
      </c>
      <c r="F60" s="1"/>
    </row>
    <row r="61" spans="1:6" s="87" customFormat="1" x14ac:dyDescent="0.25">
      <c r="A61" s="147">
        <v>44230</v>
      </c>
      <c r="B61" s="148">
        <v>431.69</v>
      </c>
      <c r="C61" s="149" t="s">
        <v>175</v>
      </c>
      <c r="D61" s="149" t="s">
        <v>142</v>
      </c>
      <c r="E61" s="150" t="s">
        <v>168</v>
      </c>
      <c r="F61" s="1"/>
    </row>
    <row r="62" spans="1:6" s="87" customFormat="1" x14ac:dyDescent="0.25">
      <c r="A62" s="147">
        <v>44230</v>
      </c>
      <c r="B62" s="148">
        <v>-431.69</v>
      </c>
      <c r="C62" s="149" t="s">
        <v>176</v>
      </c>
      <c r="D62" s="149" t="s">
        <v>147</v>
      </c>
      <c r="E62" s="150" t="s">
        <v>168</v>
      </c>
      <c r="F62" s="1"/>
    </row>
    <row r="63" spans="1:6" s="87" customFormat="1" x14ac:dyDescent="0.25">
      <c r="A63" s="147">
        <v>44230</v>
      </c>
      <c r="B63" s="148">
        <f>29.75+10</f>
        <v>39.75</v>
      </c>
      <c r="C63" s="149" t="s">
        <v>175</v>
      </c>
      <c r="D63" s="149" t="s">
        <v>148</v>
      </c>
      <c r="E63" s="150" t="s">
        <v>168</v>
      </c>
      <c r="F63" s="1"/>
    </row>
    <row r="64" spans="1:6" s="87" customFormat="1" x14ac:dyDescent="0.25">
      <c r="A64" s="147">
        <v>44236</v>
      </c>
      <c r="B64" s="148">
        <v>280.74</v>
      </c>
      <c r="C64" s="149" t="s">
        <v>177</v>
      </c>
      <c r="D64" s="149" t="s">
        <v>142</v>
      </c>
      <c r="E64" s="150" t="s">
        <v>153</v>
      </c>
      <c r="F64" s="1"/>
    </row>
    <row r="65" spans="1:6" s="87" customFormat="1" x14ac:dyDescent="0.25">
      <c r="A65" s="147">
        <v>44236</v>
      </c>
      <c r="B65" s="148">
        <v>-280.74</v>
      </c>
      <c r="C65" s="149" t="s">
        <v>178</v>
      </c>
      <c r="D65" s="149" t="s">
        <v>147</v>
      </c>
      <c r="E65" s="150" t="s">
        <v>153</v>
      </c>
      <c r="F65" s="1"/>
    </row>
    <row r="66" spans="1:6" s="87" customFormat="1" x14ac:dyDescent="0.25">
      <c r="A66" s="147">
        <v>44236</v>
      </c>
      <c r="B66" s="148">
        <f>29.75+10</f>
        <v>39.75</v>
      </c>
      <c r="C66" s="149" t="s">
        <v>179</v>
      </c>
      <c r="D66" s="149" t="s">
        <v>148</v>
      </c>
      <c r="E66" s="150" t="s">
        <v>153</v>
      </c>
      <c r="F66" s="1"/>
    </row>
    <row r="67" spans="1:6" s="87" customFormat="1" x14ac:dyDescent="0.25">
      <c r="A67" s="147">
        <v>44239</v>
      </c>
      <c r="B67" s="148">
        <v>571.59</v>
      </c>
      <c r="C67" s="149" t="s">
        <v>180</v>
      </c>
      <c r="D67" s="149" t="s">
        <v>142</v>
      </c>
      <c r="E67" s="150" t="s">
        <v>161</v>
      </c>
      <c r="F67" s="1"/>
    </row>
    <row r="68" spans="1:6" s="87" customFormat="1" x14ac:dyDescent="0.25">
      <c r="A68" s="147">
        <v>44239</v>
      </c>
      <c r="B68" s="148">
        <v>47.92</v>
      </c>
      <c r="C68" s="149" t="s">
        <v>180</v>
      </c>
      <c r="D68" s="149" t="s">
        <v>154</v>
      </c>
      <c r="E68" s="150" t="s">
        <v>161</v>
      </c>
      <c r="F68" s="1"/>
    </row>
    <row r="69" spans="1:6" s="87" customFormat="1" x14ac:dyDescent="0.25">
      <c r="A69" s="147">
        <v>44239</v>
      </c>
      <c r="B69" s="148">
        <f>21.35+0.5</f>
        <v>21.85</v>
      </c>
      <c r="C69" s="149" t="s">
        <v>180</v>
      </c>
      <c r="D69" s="149" t="s">
        <v>148</v>
      </c>
      <c r="E69" s="150" t="s">
        <v>161</v>
      </c>
      <c r="F69" s="1"/>
    </row>
    <row r="70" spans="1:6" s="87" customFormat="1" x14ac:dyDescent="0.25">
      <c r="A70" s="147">
        <v>44239</v>
      </c>
      <c r="B70" s="148">
        <v>32.47</v>
      </c>
      <c r="C70" s="149" t="s">
        <v>180</v>
      </c>
      <c r="D70" s="149" t="s">
        <v>181</v>
      </c>
      <c r="E70" s="150" t="s">
        <v>182</v>
      </c>
      <c r="F70" s="1"/>
    </row>
    <row r="71" spans="1:6" s="87" customFormat="1" x14ac:dyDescent="0.25">
      <c r="A71" s="147">
        <v>44242</v>
      </c>
      <c r="B71" s="148">
        <v>349.81</v>
      </c>
      <c r="C71" s="149" t="s">
        <v>183</v>
      </c>
      <c r="D71" s="149" t="s">
        <v>142</v>
      </c>
      <c r="E71" s="150" t="s">
        <v>145</v>
      </c>
      <c r="F71" s="1"/>
    </row>
    <row r="72" spans="1:6" s="87" customFormat="1" x14ac:dyDescent="0.25">
      <c r="A72" s="147">
        <v>44242</v>
      </c>
      <c r="B72" s="148">
        <v>-349.81</v>
      </c>
      <c r="C72" s="149" t="s">
        <v>184</v>
      </c>
      <c r="D72" s="149" t="s">
        <v>147</v>
      </c>
      <c r="E72" s="150" t="s">
        <v>145</v>
      </c>
      <c r="F72" s="1"/>
    </row>
    <row r="73" spans="1:6" s="87" customFormat="1" x14ac:dyDescent="0.25">
      <c r="A73" s="147">
        <v>44242</v>
      </c>
      <c r="B73" s="148">
        <f>21.35+20</f>
        <v>41.35</v>
      </c>
      <c r="C73" s="149" t="s">
        <v>183</v>
      </c>
      <c r="D73" s="149" t="s">
        <v>148</v>
      </c>
      <c r="E73" s="150" t="s">
        <v>182</v>
      </c>
      <c r="F73" s="1"/>
    </row>
    <row r="74" spans="1:6" s="87" customFormat="1" x14ac:dyDescent="0.25">
      <c r="A74" s="147">
        <v>44246</v>
      </c>
      <c r="B74" s="148">
        <v>447.91</v>
      </c>
      <c r="C74" s="149" t="s">
        <v>183</v>
      </c>
      <c r="D74" s="149" t="s">
        <v>142</v>
      </c>
      <c r="E74" s="150" t="s">
        <v>145</v>
      </c>
      <c r="F74" s="1"/>
    </row>
    <row r="75" spans="1:6" s="87" customFormat="1" x14ac:dyDescent="0.25">
      <c r="A75" s="147">
        <v>44246</v>
      </c>
      <c r="B75" s="148">
        <f>46+25.65</f>
        <v>71.650000000000006</v>
      </c>
      <c r="C75" s="149" t="s">
        <v>183</v>
      </c>
      <c r="D75" s="149" t="s">
        <v>154</v>
      </c>
      <c r="E75" s="150" t="s">
        <v>145</v>
      </c>
      <c r="F75" s="1"/>
    </row>
    <row r="76" spans="1:6" s="87" customFormat="1" x14ac:dyDescent="0.25">
      <c r="A76" s="147">
        <v>44246</v>
      </c>
      <c r="B76" s="148">
        <f>21.35+1+5.5</f>
        <v>27.85</v>
      </c>
      <c r="C76" s="149" t="s">
        <v>183</v>
      </c>
      <c r="D76" s="149" t="s">
        <v>148</v>
      </c>
      <c r="E76" s="150" t="s">
        <v>182</v>
      </c>
      <c r="F76" s="1"/>
    </row>
    <row r="77" spans="1:6" s="87" customFormat="1" x14ac:dyDescent="0.25">
      <c r="A77" s="147">
        <v>44252</v>
      </c>
      <c r="B77" s="148">
        <v>444.52</v>
      </c>
      <c r="C77" s="149" t="s">
        <v>185</v>
      </c>
      <c r="D77" s="149" t="s">
        <v>142</v>
      </c>
      <c r="E77" s="150" t="s">
        <v>143</v>
      </c>
      <c r="F77" s="1"/>
    </row>
    <row r="78" spans="1:6" s="87" customFormat="1" x14ac:dyDescent="0.25">
      <c r="A78" s="147">
        <v>44252</v>
      </c>
      <c r="B78" s="148">
        <v>-444.5</v>
      </c>
      <c r="C78" s="149" t="s">
        <v>186</v>
      </c>
      <c r="D78" s="149" t="s">
        <v>147</v>
      </c>
      <c r="E78" s="150" t="s">
        <v>143</v>
      </c>
      <c r="F78" s="1"/>
    </row>
    <row r="79" spans="1:6" s="87" customFormat="1" x14ac:dyDescent="0.25">
      <c r="A79" s="147">
        <v>44252</v>
      </c>
      <c r="B79" s="148">
        <v>21.35</v>
      </c>
      <c r="C79" s="149" t="s">
        <v>185</v>
      </c>
      <c r="D79" s="149" t="s">
        <v>148</v>
      </c>
      <c r="E79" s="150" t="s">
        <v>182</v>
      </c>
      <c r="F79" s="1"/>
    </row>
    <row r="80" spans="1:6" s="87" customFormat="1" x14ac:dyDescent="0.25">
      <c r="A80" s="147">
        <v>44257</v>
      </c>
      <c r="B80" s="148">
        <f>202.8+10</f>
        <v>212.8</v>
      </c>
      <c r="C80" s="149" t="s">
        <v>187</v>
      </c>
      <c r="D80" s="149" t="s">
        <v>142</v>
      </c>
      <c r="E80" s="150" t="s">
        <v>150</v>
      </c>
      <c r="F80" s="1"/>
    </row>
    <row r="81" spans="1:6" s="87" customFormat="1" x14ac:dyDescent="0.25">
      <c r="A81" s="147">
        <v>44257</v>
      </c>
      <c r="B81" s="148">
        <v>-202.8</v>
      </c>
      <c r="C81" s="149" t="s">
        <v>188</v>
      </c>
      <c r="D81" s="149" t="s">
        <v>147</v>
      </c>
      <c r="E81" s="150" t="s">
        <v>150</v>
      </c>
      <c r="F81" s="1"/>
    </row>
    <row r="82" spans="1:6" s="87" customFormat="1" x14ac:dyDescent="0.25">
      <c r="A82" s="147">
        <v>44257</v>
      </c>
      <c r="B82" s="148">
        <f>21.35+5.5</f>
        <v>26.85</v>
      </c>
      <c r="C82" s="149" t="s">
        <v>187</v>
      </c>
      <c r="D82" s="149" t="s">
        <v>148</v>
      </c>
      <c r="E82" s="150" t="s">
        <v>189</v>
      </c>
      <c r="F82" s="1"/>
    </row>
    <row r="83" spans="1:6" s="87" customFormat="1" x14ac:dyDescent="0.25">
      <c r="A83" s="147">
        <v>44263</v>
      </c>
      <c r="B83" s="148">
        <v>356.64</v>
      </c>
      <c r="C83" s="149" t="s">
        <v>190</v>
      </c>
      <c r="D83" s="149" t="s">
        <v>142</v>
      </c>
      <c r="E83" s="150" t="s">
        <v>145</v>
      </c>
      <c r="F83" s="1"/>
    </row>
    <row r="84" spans="1:6" s="87" customFormat="1" x14ac:dyDescent="0.25">
      <c r="A84" s="147">
        <v>44263</v>
      </c>
      <c r="B84" s="148">
        <v>141.78</v>
      </c>
      <c r="C84" s="149" t="s">
        <v>190</v>
      </c>
      <c r="D84" s="149" t="s">
        <v>162</v>
      </c>
      <c r="E84" s="150" t="s">
        <v>145</v>
      </c>
      <c r="F84" s="1"/>
    </row>
    <row r="85" spans="1:6" s="87" customFormat="1" x14ac:dyDescent="0.25">
      <c r="A85" s="147">
        <v>44263</v>
      </c>
      <c r="B85" s="148">
        <v>142.22999999999999</v>
      </c>
      <c r="C85" s="149" t="s">
        <v>190</v>
      </c>
      <c r="D85" s="149" t="s">
        <v>154</v>
      </c>
      <c r="E85" s="150" t="s">
        <v>182</v>
      </c>
      <c r="F85" s="1"/>
    </row>
    <row r="86" spans="1:6" s="87" customFormat="1" ht="25" x14ac:dyDescent="0.25">
      <c r="A86" s="147">
        <v>44274</v>
      </c>
      <c r="B86" s="148">
        <v>659.9</v>
      </c>
      <c r="C86" s="149" t="s">
        <v>191</v>
      </c>
      <c r="D86" s="149" t="s">
        <v>142</v>
      </c>
      <c r="E86" s="150" t="s">
        <v>192</v>
      </c>
      <c r="F86" s="1"/>
    </row>
    <row r="87" spans="1:6" s="87" customFormat="1" ht="25" x14ac:dyDescent="0.25">
      <c r="A87" s="147">
        <v>44274</v>
      </c>
      <c r="B87" s="148">
        <v>77.81</v>
      </c>
      <c r="C87" s="149" t="s">
        <v>191</v>
      </c>
      <c r="D87" s="149" t="s">
        <v>154</v>
      </c>
      <c r="E87" s="150" t="s">
        <v>192</v>
      </c>
      <c r="F87" s="1"/>
    </row>
    <row r="88" spans="1:6" s="87" customFormat="1" ht="25" x14ac:dyDescent="0.25">
      <c r="A88" s="147">
        <v>44274</v>
      </c>
      <c r="B88" s="148">
        <v>0.5</v>
      </c>
      <c r="C88" s="149" t="s">
        <v>191</v>
      </c>
      <c r="D88" s="149" t="s">
        <v>148</v>
      </c>
      <c r="E88" s="150" t="s">
        <v>192</v>
      </c>
      <c r="F88" s="1"/>
    </row>
    <row r="89" spans="1:6" s="87" customFormat="1" x14ac:dyDescent="0.25">
      <c r="A89" s="147">
        <v>44281</v>
      </c>
      <c r="B89" s="148">
        <v>346.64</v>
      </c>
      <c r="C89" s="149" t="s">
        <v>193</v>
      </c>
      <c r="D89" s="149" t="s">
        <v>142</v>
      </c>
      <c r="E89" s="150" t="s">
        <v>194</v>
      </c>
      <c r="F89" s="1"/>
    </row>
    <row r="90" spans="1:6" s="87" customFormat="1" x14ac:dyDescent="0.25">
      <c r="A90" s="147">
        <v>44281</v>
      </c>
      <c r="B90" s="148">
        <v>47.92</v>
      </c>
      <c r="C90" s="149" t="s">
        <v>193</v>
      </c>
      <c r="D90" s="149" t="s">
        <v>154</v>
      </c>
      <c r="E90" s="150" t="s">
        <v>194</v>
      </c>
      <c r="F90" s="1"/>
    </row>
    <row r="91" spans="1:6" s="87" customFormat="1" x14ac:dyDescent="0.25">
      <c r="A91" s="147">
        <v>44281</v>
      </c>
      <c r="B91" s="148">
        <v>10</v>
      </c>
      <c r="C91" s="149" t="s">
        <v>193</v>
      </c>
      <c r="D91" s="149" t="s">
        <v>148</v>
      </c>
      <c r="E91" s="150" t="s">
        <v>194</v>
      </c>
      <c r="F91" s="1"/>
    </row>
    <row r="92" spans="1:6" ht="19.5" customHeight="1" x14ac:dyDescent="0.25">
      <c r="A92" s="107" t="s">
        <v>111</v>
      </c>
      <c r="B92" s="108">
        <f>SUM(B17:B90)</f>
        <v>9032.0800000000017</v>
      </c>
      <c r="C92" s="151"/>
      <c r="D92" s="170"/>
      <c r="E92" s="170"/>
      <c r="F92" s="46"/>
    </row>
    <row r="93" spans="1:6" ht="10.5" customHeight="1" x14ac:dyDescent="0.3">
      <c r="A93" s="27"/>
      <c r="B93" s="22"/>
      <c r="C93" s="27"/>
      <c r="D93" s="27"/>
      <c r="E93" s="27"/>
      <c r="F93" s="27"/>
    </row>
    <row r="94" spans="1:6" ht="24.75" customHeight="1" x14ac:dyDescent="0.25">
      <c r="A94" s="171" t="s">
        <v>112</v>
      </c>
      <c r="B94" s="171"/>
      <c r="C94" s="171"/>
      <c r="D94" s="171"/>
      <c r="E94" s="171"/>
      <c r="F94" s="46"/>
    </row>
    <row r="95" spans="1:6" ht="27" customHeight="1" x14ac:dyDescent="0.25">
      <c r="A95" s="35" t="s">
        <v>321</v>
      </c>
      <c r="B95" s="35" t="s">
        <v>56</v>
      </c>
      <c r="C95" s="35" t="s">
        <v>323</v>
      </c>
      <c r="D95" s="35" t="s">
        <v>113</v>
      </c>
      <c r="E95" s="35" t="s">
        <v>108</v>
      </c>
      <c r="F95" s="49"/>
    </row>
    <row r="96" spans="1:6" s="87" customFormat="1" x14ac:dyDescent="0.25">
      <c r="A96" s="147">
        <v>44084</v>
      </c>
      <c r="B96" s="148">
        <v>36.520000000000003</v>
      </c>
      <c r="C96" s="147" t="s">
        <v>152</v>
      </c>
      <c r="D96" s="149" t="s">
        <v>195</v>
      </c>
      <c r="E96" s="150" t="s">
        <v>182</v>
      </c>
      <c r="F96" s="1"/>
    </row>
    <row r="97" spans="1:6" s="87" customFormat="1" x14ac:dyDescent="0.25">
      <c r="A97" s="147">
        <v>44091</v>
      </c>
      <c r="B97" s="148">
        <v>74.78</v>
      </c>
      <c r="C97" s="149" t="s">
        <v>144</v>
      </c>
      <c r="D97" s="149" t="s">
        <v>195</v>
      </c>
      <c r="E97" s="150" t="s">
        <v>182</v>
      </c>
      <c r="F97" s="1"/>
    </row>
    <row r="98" spans="1:6" s="87" customFormat="1" x14ac:dyDescent="0.25">
      <c r="A98" s="147">
        <v>44106</v>
      </c>
      <c r="B98" s="148">
        <v>-38.700000000000003</v>
      </c>
      <c r="C98" s="149" t="s">
        <v>159</v>
      </c>
      <c r="D98" s="149" t="s">
        <v>195</v>
      </c>
      <c r="E98" s="150" t="s">
        <v>182</v>
      </c>
      <c r="F98" s="1"/>
    </row>
    <row r="99" spans="1:6" s="87" customFormat="1" x14ac:dyDescent="0.25">
      <c r="A99" s="147">
        <v>44116</v>
      </c>
      <c r="B99" s="148">
        <v>66.09</v>
      </c>
      <c r="C99" s="149" t="s">
        <v>160</v>
      </c>
      <c r="D99" s="149" t="s">
        <v>195</v>
      </c>
      <c r="E99" s="150" t="s">
        <v>161</v>
      </c>
      <c r="F99" s="1"/>
    </row>
    <row r="100" spans="1:6" s="87" customFormat="1" x14ac:dyDescent="0.25">
      <c r="A100" s="147">
        <v>44131</v>
      </c>
      <c r="B100" s="148">
        <v>59.13</v>
      </c>
      <c r="C100" s="149" t="s">
        <v>163</v>
      </c>
      <c r="D100" s="149" t="s">
        <v>195</v>
      </c>
      <c r="E100" s="150" t="s">
        <v>182</v>
      </c>
      <c r="F100" s="1"/>
    </row>
    <row r="101" spans="1:6" s="87" customFormat="1" x14ac:dyDescent="0.25">
      <c r="A101" s="147">
        <v>44140</v>
      </c>
      <c r="B101" s="148">
        <v>34.78</v>
      </c>
      <c r="C101" s="149" t="s">
        <v>158</v>
      </c>
      <c r="D101" s="149" t="s">
        <v>195</v>
      </c>
      <c r="E101" s="150" t="s">
        <v>182</v>
      </c>
      <c r="F101" s="1"/>
    </row>
    <row r="102" spans="1:6" s="87" customFormat="1" x14ac:dyDescent="0.25">
      <c r="A102" s="147">
        <v>44155</v>
      </c>
      <c r="B102" s="148">
        <v>35.65</v>
      </c>
      <c r="C102" s="149" t="s">
        <v>165</v>
      </c>
      <c r="D102" s="149" t="s">
        <v>195</v>
      </c>
      <c r="E102" s="150" t="s">
        <v>182</v>
      </c>
      <c r="F102" s="1"/>
    </row>
    <row r="103" spans="1:6" s="87" customFormat="1" x14ac:dyDescent="0.25">
      <c r="A103" s="147">
        <v>44158</v>
      </c>
      <c r="B103" s="148">
        <v>57.39</v>
      </c>
      <c r="C103" s="149" t="s">
        <v>167</v>
      </c>
      <c r="D103" s="149" t="s">
        <v>195</v>
      </c>
      <c r="E103" s="150" t="s">
        <v>182</v>
      </c>
      <c r="F103" s="1"/>
    </row>
    <row r="104" spans="1:6" s="87" customFormat="1" x14ac:dyDescent="0.25">
      <c r="A104" s="147">
        <v>44239</v>
      </c>
      <c r="B104" s="148">
        <v>35.65</v>
      </c>
      <c r="C104" s="149" t="s">
        <v>180</v>
      </c>
      <c r="D104" s="149" t="s">
        <v>195</v>
      </c>
      <c r="E104" s="150" t="s">
        <v>182</v>
      </c>
      <c r="F104" s="1"/>
    </row>
    <row r="105" spans="1:6" s="87" customFormat="1" x14ac:dyDescent="0.25">
      <c r="A105" s="147">
        <v>44242</v>
      </c>
      <c r="B105" s="148">
        <v>34.78</v>
      </c>
      <c r="C105" s="149" t="s">
        <v>183</v>
      </c>
      <c r="D105" s="149" t="s">
        <v>195</v>
      </c>
      <c r="E105" s="150" t="s">
        <v>182</v>
      </c>
      <c r="F105" s="1"/>
    </row>
    <row r="106" spans="1:6" s="87" customFormat="1" x14ac:dyDescent="0.25">
      <c r="A106" s="147">
        <v>44242</v>
      </c>
      <c r="B106" s="148">
        <v>-34.78</v>
      </c>
      <c r="C106" s="149" t="s">
        <v>184</v>
      </c>
      <c r="D106" s="149" t="s">
        <v>196</v>
      </c>
      <c r="E106" s="150" t="s">
        <v>182</v>
      </c>
      <c r="F106" s="1"/>
    </row>
    <row r="107" spans="1:6" s="87" customFormat="1" x14ac:dyDescent="0.25">
      <c r="A107" s="147">
        <v>44242</v>
      </c>
      <c r="B107" s="148">
        <v>57.39</v>
      </c>
      <c r="C107" s="149" t="s">
        <v>183</v>
      </c>
      <c r="D107" s="149" t="s">
        <v>195</v>
      </c>
      <c r="E107" s="150" t="s">
        <v>182</v>
      </c>
      <c r="F107" s="1"/>
    </row>
    <row r="108" spans="1:6" s="87" customFormat="1" x14ac:dyDescent="0.25">
      <c r="A108" s="147">
        <v>44242</v>
      </c>
      <c r="B108" s="148">
        <v>-57.39</v>
      </c>
      <c r="C108" s="149" t="s">
        <v>184</v>
      </c>
      <c r="D108" s="149" t="s">
        <v>196</v>
      </c>
      <c r="E108" s="150" t="s">
        <v>182</v>
      </c>
      <c r="F108" s="1"/>
    </row>
    <row r="109" spans="1:6" s="87" customFormat="1" x14ac:dyDescent="0.25">
      <c r="A109" s="147">
        <v>44246</v>
      </c>
      <c r="B109" s="148">
        <v>37.39</v>
      </c>
      <c r="C109" s="149" t="s">
        <v>183</v>
      </c>
      <c r="D109" s="149" t="s">
        <v>195</v>
      </c>
      <c r="E109" s="150" t="s">
        <v>182</v>
      </c>
      <c r="F109" s="1"/>
    </row>
    <row r="110" spans="1:6" s="87" customFormat="1" x14ac:dyDescent="0.25">
      <c r="A110" s="147">
        <v>44252</v>
      </c>
      <c r="B110" s="148">
        <v>59.13</v>
      </c>
      <c r="C110" s="149" t="s">
        <v>185</v>
      </c>
      <c r="D110" s="149" t="s">
        <v>195</v>
      </c>
      <c r="E110" s="150" t="s">
        <v>182</v>
      </c>
      <c r="F110" s="1"/>
    </row>
    <row r="111" spans="1:6" s="87" customFormat="1" x14ac:dyDescent="0.25">
      <c r="A111" s="147">
        <v>44252</v>
      </c>
      <c r="B111" s="148">
        <v>-59.13</v>
      </c>
      <c r="C111" s="149" t="s">
        <v>197</v>
      </c>
      <c r="D111" s="149" t="s">
        <v>196</v>
      </c>
      <c r="E111" s="150" t="s">
        <v>182</v>
      </c>
      <c r="F111" s="1"/>
    </row>
    <row r="112" spans="1:6" s="87" customFormat="1" x14ac:dyDescent="0.25">
      <c r="A112" s="147">
        <v>44252</v>
      </c>
      <c r="B112" s="148">
        <v>81.739999999999995</v>
      </c>
      <c r="C112" s="149" t="s">
        <v>185</v>
      </c>
      <c r="D112" s="149" t="s">
        <v>195</v>
      </c>
      <c r="E112" s="150" t="s">
        <v>182</v>
      </c>
      <c r="F112" s="1"/>
    </row>
    <row r="113" spans="1:6" s="87" customFormat="1" x14ac:dyDescent="0.25">
      <c r="A113" s="147">
        <v>44263</v>
      </c>
      <c r="B113" s="148">
        <v>60</v>
      </c>
      <c r="C113" s="149" t="s">
        <v>190</v>
      </c>
      <c r="D113" s="149" t="s">
        <v>195</v>
      </c>
      <c r="E113" s="150" t="s">
        <v>182</v>
      </c>
      <c r="F113" s="1"/>
    </row>
    <row r="114" spans="1:6" s="87" customFormat="1" x14ac:dyDescent="0.25">
      <c r="A114" s="147">
        <v>44263</v>
      </c>
      <c r="B114" s="148">
        <v>2.1</v>
      </c>
      <c r="C114" s="149" t="s">
        <v>190</v>
      </c>
      <c r="D114" s="149" t="s">
        <v>198</v>
      </c>
      <c r="E114" s="150" t="s">
        <v>182</v>
      </c>
      <c r="F114" s="1"/>
    </row>
    <row r="115" spans="1:6" s="87" customFormat="1" ht="25" x14ac:dyDescent="0.25">
      <c r="A115" s="147">
        <v>44274</v>
      </c>
      <c r="B115" s="148">
        <v>34.78</v>
      </c>
      <c r="C115" s="149" t="s">
        <v>191</v>
      </c>
      <c r="D115" s="149" t="s">
        <v>195</v>
      </c>
      <c r="E115" s="150" t="s">
        <v>182</v>
      </c>
      <c r="F115" s="1"/>
    </row>
    <row r="116" spans="1:6" s="87" customFormat="1" ht="25" x14ac:dyDescent="0.25">
      <c r="A116" s="147">
        <v>44274</v>
      </c>
      <c r="B116" s="148">
        <v>34.78</v>
      </c>
      <c r="C116" s="149" t="s">
        <v>191</v>
      </c>
      <c r="D116" s="149" t="s">
        <v>195</v>
      </c>
      <c r="E116" s="150" t="s">
        <v>182</v>
      </c>
      <c r="F116" s="1"/>
    </row>
    <row r="117" spans="1:6" s="87" customFormat="1" ht="25" x14ac:dyDescent="0.25">
      <c r="A117" s="147">
        <v>44274</v>
      </c>
      <c r="B117" s="148">
        <v>-34.78</v>
      </c>
      <c r="C117" s="149" t="s">
        <v>191</v>
      </c>
      <c r="D117" s="149" t="s">
        <v>196</v>
      </c>
      <c r="E117" s="150" t="s">
        <v>182</v>
      </c>
      <c r="F117" s="1"/>
    </row>
    <row r="118" spans="1:6" s="87" customFormat="1" x14ac:dyDescent="0.25">
      <c r="A118" s="147">
        <v>44281</v>
      </c>
      <c r="B118" s="148">
        <v>34.78</v>
      </c>
      <c r="C118" s="149" t="s">
        <v>193</v>
      </c>
      <c r="D118" s="149" t="s">
        <v>195</v>
      </c>
      <c r="E118" s="150" t="s">
        <v>182</v>
      </c>
      <c r="F118" s="1"/>
    </row>
    <row r="119" spans="1:6" ht="10.5" customHeight="1" x14ac:dyDescent="0.25">
      <c r="A119" s="107" t="s">
        <v>114</v>
      </c>
      <c r="B119" s="108">
        <f>SUM(B96:B118)</f>
        <v>612.07999999999993</v>
      </c>
      <c r="C119" s="151"/>
      <c r="D119" s="170"/>
      <c r="E119" s="170"/>
      <c r="F119" s="46"/>
    </row>
    <row r="120" spans="1:6" ht="10.5" customHeight="1" x14ac:dyDescent="0.3">
      <c r="A120" s="27"/>
      <c r="B120" s="92"/>
      <c r="C120" s="22"/>
      <c r="D120" s="27"/>
      <c r="E120" s="27"/>
      <c r="F120" s="27"/>
    </row>
    <row r="121" spans="1:6" ht="10.5" customHeight="1" x14ac:dyDescent="0.25">
      <c r="A121" s="50" t="s">
        <v>115</v>
      </c>
      <c r="B121" s="93">
        <f>B13+B92+B119</f>
        <v>9644.1600000000017</v>
      </c>
      <c r="C121" s="51"/>
      <c r="D121" s="51"/>
      <c r="E121" s="51"/>
      <c r="F121" s="26"/>
    </row>
    <row r="122" spans="1:6" ht="10.5" customHeight="1" x14ac:dyDescent="0.3">
      <c r="A122" s="27"/>
      <c r="B122" s="22"/>
      <c r="C122" s="27"/>
      <c r="D122" s="27"/>
      <c r="E122" s="27"/>
      <c r="F122" s="27"/>
    </row>
    <row r="123" spans="1:6" ht="10.5" customHeight="1" x14ac:dyDescent="0.3">
      <c r="A123" s="52"/>
      <c r="B123" s="25"/>
      <c r="C123" s="26"/>
      <c r="D123" s="26"/>
      <c r="E123" s="26"/>
      <c r="F123" s="27"/>
    </row>
    <row r="124" spans="1:6" ht="10.5" customHeight="1" x14ac:dyDescent="0.25">
      <c r="A124" s="23"/>
      <c r="B124" s="53"/>
      <c r="C124" s="53"/>
      <c r="D124" s="32"/>
      <c r="E124" s="32"/>
      <c r="F124" s="27"/>
    </row>
    <row r="125" spans="1:6" ht="10.5" customHeight="1" x14ac:dyDescent="0.25">
      <c r="A125" s="31"/>
      <c r="B125" s="27"/>
      <c r="C125" s="32"/>
      <c r="D125" s="27"/>
      <c r="E125" s="32"/>
      <c r="F125" s="27"/>
    </row>
    <row r="126" spans="1:6" ht="10.5" customHeight="1" x14ac:dyDescent="0.25">
      <c r="A126" s="31"/>
      <c r="B126" s="32"/>
      <c r="C126" s="32"/>
      <c r="D126" s="32"/>
      <c r="E126" s="54"/>
      <c r="F126" s="46"/>
    </row>
    <row r="127" spans="1:6" ht="10.5" customHeight="1" x14ac:dyDescent="0.3">
      <c r="A127" s="23"/>
      <c r="B127" s="25"/>
      <c r="C127" s="26"/>
      <c r="D127" s="26"/>
      <c r="E127" s="26"/>
      <c r="F127" s="27"/>
    </row>
    <row r="128" spans="1:6" ht="10.5" customHeight="1" x14ac:dyDescent="0.25">
      <c r="A128" s="31"/>
      <c r="B128" s="27"/>
      <c r="C128" s="32"/>
      <c r="D128" s="27"/>
      <c r="E128" s="32"/>
      <c r="F128" s="27"/>
    </row>
    <row r="129" spans="1:6" x14ac:dyDescent="0.25">
      <c r="A129" s="31"/>
      <c r="B129" s="32"/>
      <c r="C129" s="32"/>
      <c r="D129" s="32"/>
      <c r="E129" s="54"/>
      <c r="F129" s="46"/>
    </row>
    <row r="130" spans="1:6" x14ac:dyDescent="0.25">
      <c r="A130" s="36"/>
      <c r="B130" s="36"/>
      <c r="C130" s="36"/>
      <c r="D130" s="36"/>
      <c r="E130" s="54"/>
      <c r="F130" s="46"/>
    </row>
    <row r="131" spans="1:6" x14ac:dyDescent="0.25">
      <c r="A131" s="40"/>
      <c r="B131" s="27"/>
      <c r="C131" s="27"/>
      <c r="D131" s="27"/>
      <c r="E131" s="46"/>
      <c r="F131" s="46"/>
    </row>
    <row r="132" spans="1:6" hidden="1" x14ac:dyDescent="0.25">
      <c r="A132" s="40"/>
      <c r="B132" s="27"/>
      <c r="C132" s="27"/>
      <c r="D132" s="27"/>
      <c r="E132" s="46"/>
      <c r="F132" s="46"/>
    </row>
    <row r="133" spans="1:6" x14ac:dyDescent="0.25"/>
    <row r="134" spans="1:6" x14ac:dyDescent="0.25"/>
    <row r="135" spans="1:6" x14ac:dyDescent="0.25"/>
    <row r="136" spans="1:6" x14ac:dyDescent="0.25"/>
    <row r="137" spans="1:6" ht="12.75" hidden="1" customHeight="1" x14ac:dyDescent="0.25"/>
    <row r="138" spans="1:6" x14ac:dyDescent="0.25"/>
    <row r="139" spans="1:6" x14ac:dyDescent="0.25"/>
    <row r="140" spans="1:6" hidden="1" x14ac:dyDescent="0.25">
      <c r="A140" s="55"/>
      <c r="B140" s="46"/>
      <c r="C140" s="46"/>
      <c r="D140" s="46"/>
      <c r="E140" s="46"/>
      <c r="F140" s="46"/>
    </row>
    <row r="141" spans="1:6" hidden="1" x14ac:dyDescent="0.25">
      <c r="A141" s="55"/>
      <c r="B141" s="46"/>
      <c r="C141" s="46"/>
      <c r="D141" s="46"/>
      <c r="E141" s="46"/>
      <c r="F141" s="46"/>
    </row>
    <row r="142" spans="1:6" hidden="1" x14ac:dyDescent="0.25">
      <c r="A142" s="55"/>
      <c r="B142" s="46"/>
      <c r="C142" s="46"/>
      <c r="D142" s="46"/>
      <c r="E142" s="46"/>
      <c r="F142" s="46"/>
    </row>
    <row r="143" spans="1:6" hidden="1" x14ac:dyDescent="0.25">
      <c r="A143" s="55"/>
      <c r="B143" s="46"/>
      <c r="C143" s="46"/>
      <c r="D143" s="46"/>
      <c r="E143" s="46"/>
      <c r="F143" s="46"/>
    </row>
    <row r="144" spans="1:6" hidden="1" x14ac:dyDescent="0.25">
      <c r="A144" s="55"/>
      <c r="B144" s="46"/>
      <c r="C144" s="46"/>
      <c r="D144" s="46"/>
      <c r="E144" s="46"/>
      <c r="F144" s="46"/>
    </row>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60"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sheetData>
  <sheetProtection sheet="1" formatCells="0" formatRows="0" insertColumns="0" insertRows="0" deleteRows="0"/>
  <mergeCells count="15">
    <mergeCell ref="B7:E7"/>
    <mergeCell ref="B5:E5"/>
    <mergeCell ref="D119:E119"/>
    <mergeCell ref="A1:E1"/>
    <mergeCell ref="A15:E15"/>
    <mergeCell ref="A94:E94"/>
    <mergeCell ref="B2:E2"/>
    <mergeCell ref="B3:E3"/>
    <mergeCell ref="B4:E4"/>
    <mergeCell ref="A8:E8"/>
    <mergeCell ref="A9:E9"/>
    <mergeCell ref="B6:E6"/>
    <mergeCell ref="D13:E13"/>
    <mergeCell ref="D92:E92"/>
    <mergeCell ref="A10:E10"/>
  </mergeCells>
  <dataValidations count="2">
    <dataValidation allowBlank="1" showInputMessage="1" showErrorMessage="1" prompt="Insert additional rows as needed:_x000a_- 'right click' on a row number (left of screen)_x000a_- select 'Insert' (this will insert a row above it)" sqref="A95 A1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96:A118 A17:A91" xr:uid="{67A21C94-90C0-4AFE-B6AC-F64AD77E4F2B}">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B96:B118 B17:B91 B12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70" zoomScaleNormal="70" workbookViewId="0">
      <selection activeCell="C15" sqref="C1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66" t="s">
        <v>98</v>
      </c>
      <c r="B1" s="166"/>
      <c r="C1" s="166"/>
      <c r="D1" s="166"/>
      <c r="E1" s="166"/>
      <c r="F1" s="38"/>
    </row>
    <row r="2" spans="1:6" ht="21" customHeight="1" x14ac:dyDescent="0.25">
      <c r="A2" s="4" t="s">
        <v>51</v>
      </c>
      <c r="B2" s="169" t="str">
        <f>'Summary and sign-off'!B2:F2</f>
        <v>Oranga Tamariki—Ministry for Children</v>
      </c>
      <c r="C2" s="169"/>
      <c r="D2" s="169"/>
      <c r="E2" s="169"/>
      <c r="F2" s="38"/>
    </row>
    <row r="3" spans="1:6" ht="21" customHeight="1" x14ac:dyDescent="0.25">
      <c r="A3" s="4" t="s">
        <v>99</v>
      </c>
      <c r="B3" s="169" t="str">
        <f>'Summary and sign-off'!B3:F3</f>
        <v>Gráinne Moss</v>
      </c>
      <c r="C3" s="169"/>
      <c r="D3" s="169"/>
      <c r="E3" s="169"/>
      <c r="F3" s="38"/>
    </row>
    <row r="4" spans="1:6" ht="21" customHeight="1" x14ac:dyDescent="0.25">
      <c r="A4" s="4" t="s">
        <v>100</v>
      </c>
      <c r="B4" s="169">
        <f>'Summary and sign-off'!B4:F4</f>
        <v>44013</v>
      </c>
      <c r="C4" s="169"/>
      <c r="D4" s="169"/>
      <c r="E4" s="169"/>
      <c r="F4" s="38"/>
    </row>
    <row r="5" spans="1:6" ht="21" customHeight="1" x14ac:dyDescent="0.25">
      <c r="A5" s="4" t="s">
        <v>101</v>
      </c>
      <c r="B5" s="169">
        <f>'Summary and sign-off'!B5:F5</f>
        <v>44286</v>
      </c>
      <c r="C5" s="169"/>
      <c r="D5" s="169"/>
      <c r="E5" s="169"/>
      <c r="F5" s="38"/>
    </row>
    <row r="6" spans="1:6" ht="21" customHeight="1" x14ac:dyDescent="0.25">
      <c r="A6" s="4" t="s">
        <v>102</v>
      </c>
      <c r="B6" s="164" t="s">
        <v>70</v>
      </c>
      <c r="C6" s="164"/>
      <c r="D6" s="164"/>
      <c r="E6" s="164"/>
      <c r="F6" s="38"/>
    </row>
    <row r="7" spans="1:6" ht="21" customHeight="1" x14ac:dyDescent="0.25">
      <c r="A7" s="4" t="s">
        <v>52</v>
      </c>
      <c r="B7" s="164" t="s">
        <v>72</v>
      </c>
      <c r="C7" s="164"/>
      <c r="D7" s="164"/>
      <c r="E7" s="164"/>
      <c r="F7" s="38"/>
    </row>
    <row r="8" spans="1:6" ht="35.25" customHeight="1" x14ac:dyDescent="0.35">
      <c r="A8" s="179" t="s">
        <v>324</v>
      </c>
      <c r="B8" s="179"/>
      <c r="C8" s="180"/>
      <c r="D8" s="180"/>
      <c r="E8" s="180"/>
      <c r="F8" s="42"/>
    </row>
    <row r="9" spans="1:6" ht="35.25" customHeight="1" x14ac:dyDescent="0.35">
      <c r="A9" s="177" t="s">
        <v>116</v>
      </c>
      <c r="B9" s="178"/>
      <c r="C9" s="178"/>
      <c r="D9" s="178"/>
      <c r="E9" s="178"/>
      <c r="F9" s="42"/>
    </row>
    <row r="10" spans="1:6" ht="27" customHeight="1" x14ac:dyDescent="0.25">
      <c r="A10" s="35" t="s">
        <v>321</v>
      </c>
      <c r="B10" s="35" t="s">
        <v>56</v>
      </c>
      <c r="C10" s="35" t="s">
        <v>117</v>
      </c>
      <c r="D10" s="35" t="s">
        <v>118</v>
      </c>
      <c r="E10" s="35" t="s">
        <v>108</v>
      </c>
      <c r="F10" s="23"/>
    </row>
    <row r="11" spans="1:6" s="87" customFormat="1" hidden="1" x14ac:dyDescent="0.25">
      <c r="A11" s="135"/>
      <c r="B11" s="134"/>
      <c r="C11" s="136"/>
      <c r="D11" s="136"/>
      <c r="E11" s="137"/>
      <c r="F11" s="2"/>
    </row>
    <row r="12" spans="1:6" s="87" customFormat="1" x14ac:dyDescent="0.25">
      <c r="A12" s="147" t="s">
        <v>199</v>
      </c>
      <c r="B12" s="148">
        <v>0</v>
      </c>
      <c r="C12" s="153" t="s">
        <v>140</v>
      </c>
      <c r="D12" s="153" t="s">
        <v>140</v>
      </c>
      <c r="E12" s="154"/>
      <c r="F12" s="2"/>
    </row>
    <row r="13" spans="1:6" s="87" customFormat="1" ht="11.25" hidden="1" customHeight="1" x14ac:dyDescent="0.25">
      <c r="A13" s="135"/>
      <c r="B13" s="134"/>
      <c r="C13" s="136"/>
      <c r="D13" s="136"/>
      <c r="E13" s="137"/>
      <c r="F13" s="2"/>
    </row>
    <row r="14" spans="1:6" ht="34.5" customHeight="1" x14ac:dyDescent="0.25">
      <c r="A14" s="88" t="s">
        <v>119</v>
      </c>
      <c r="B14" s="97">
        <f>SUM(B11:B13)</f>
        <v>0</v>
      </c>
      <c r="C14" s="106"/>
      <c r="D14" s="170"/>
      <c r="E14" s="170"/>
      <c r="F14" s="2"/>
    </row>
    <row r="15" spans="1:6" ht="13" x14ac:dyDescent="0.3">
      <c r="A15" s="21"/>
      <c r="B15" s="20"/>
      <c r="C15" s="20"/>
      <c r="D15" s="20"/>
      <c r="E15" s="20"/>
      <c r="F15" s="38"/>
    </row>
    <row r="16" spans="1:6" ht="13" x14ac:dyDescent="0.3">
      <c r="A16" s="21"/>
      <c r="B16" s="22"/>
      <c r="C16" s="27"/>
      <c r="D16" s="20"/>
      <c r="E16" s="20"/>
      <c r="F16" s="38"/>
    </row>
    <row r="17" spans="1:6" ht="12.75" customHeight="1" x14ac:dyDescent="0.25">
      <c r="A17" s="23"/>
      <c r="B17" s="23"/>
      <c r="C17" s="23"/>
      <c r="D17" s="23"/>
      <c r="E17" s="23"/>
      <c r="F17" s="38"/>
    </row>
    <row r="18" spans="1:6" x14ac:dyDescent="0.25">
      <c r="A18" s="23"/>
      <c r="B18" s="31"/>
      <c r="C18" s="43"/>
      <c r="D18" s="44"/>
      <c r="E18" s="44"/>
      <c r="F18" s="38"/>
    </row>
    <row r="19" spans="1:6" ht="13" x14ac:dyDescent="0.3">
      <c r="A19" s="23"/>
      <c r="B19" s="25"/>
      <c r="C19" s="26"/>
      <c r="D19" s="26"/>
      <c r="E19" s="26"/>
      <c r="F19" s="27"/>
    </row>
    <row r="20" spans="1:6" x14ac:dyDescent="0.25">
      <c r="A20" s="31"/>
      <c r="B20" s="31"/>
      <c r="C20" s="43"/>
      <c r="D20" s="43"/>
      <c r="E20" s="43"/>
      <c r="F20" s="38"/>
    </row>
    <row r="21" spans="1:6" ht="12.75" customHeight="1" x14ac:dyDescent="0.25">
      <c r="A21" s="31"/>
      <c r="B21" s="31"/>
      <c r="C21" s="45"/>
      <c r="D21" s="45"/>
      <c r="E21" s="33"/>
      <c r="F21" s="38"/>
    </row>
    <row r="22" spans="1:6" x14ac:dyDescent="0.25">
      <c r="A22" s="20"/>
      <c r="B22" s="20"/>
      <c r="C22" s="20"/>
      <c r="D22" s="20"/>
      <c r="E22" s="20"/>
      <c r="F22" s="38"/>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70" zoomScaleNormal="70" workbookViewId="0">
      <selection activeCell="C12" sqref="C1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66" t="s">
        <v>98</v>
      </c>
      <c r="B1" s="166"/>
      <c r="C1" s="166"/>
      <c r="D1" s="166"/>
      <c r="E1" s="166"/>
      <c r="F1" s="24"/>
    </row>
    <row r="2" spans="1:6" ht="21" customHeight="1" x14ac:dyDescent="0.25">
      <c r="A2" s="4" t="s">
        <v>51</v>
      </c>
      <c r="B2" s="169" t="str">
        <f>'Summary and sign-off'!B2:F2</f>
        <v>Oranga Tamariki—Ministry for Children</v>
      </c>
      <c r="C2" s="169"/>
      <c r="D2" s="169"/>
      <c r="E2" s="169"/>
      <c r="F2" s="24"/>
    </row>
    <row r="3" spans="1:6" ht="21" customHeight="1" x14ac:dyDescent="0.25">
      <c r="A3" s="4" t="s">
        <v>99</v>
      </c>
      <c r="B3" s="169" t="str">
        <f>'Summary and sign-off'!B3:F3</f>
        <v>Gráinne Moss</v>
      </c>
      <c r="C3" s="169"/>
      <c r="D3" s="169"/>
      <c r="E3" s="169"/>
      <c r="F3" s="24"/>
    </row>
    <row r="4" spans="1:6" ht="21" customHeight="1" x14ac:dyDescent="0.25">
      <c r="A4" s="4" t="s">
        <v>100</v>
      </c>
      <c r="B4" s="169">
        <f>'Summary and sign-off'!B4:F4</f>
        <v>44013</v>
      </c>
      <c r="C4" s="169"/>
      <c r="D4" s="169"/>
      <c r="E4" s="169"/>
      <c r="F4" s="24"/>
    </row>
    <row r="5" spans="1:6" ht="21" customHeight="1" x14ac:dyDescent="0.25">
      <c r="A5" s="4" t="s">
        <v>101</v>
      </c>
      <c r="B5" s="169">
        <f>'Summary and sign-off'!B5:F5</f>
        <v>44286</v>
      </c>
      <c r="C5" s="169"/>
      <c r="D5" s="169"/>
      <c r="E5" s="169"/>
      <c r="F5" s="24"/>
    </row>
    <row r="6" spans="1:6" ht="21" customHeight="1" x14ac:dyDescent="0.25">
      <c r="A6" s="4" t="s">
        <v>102</v>
      </c>
      <c r="B6" s="164" t="s">
        <v>70</v>
      </c>
      <c r="C6" s="164"/>
      <c r="D6" s="164"/>
      <c r="E6" s="164"/>
      <c r="F6" s="34"/>
    </row>
    <row r="7" spans="1:6" ht="21" customHeight="1" x14ac:dyDescent="0.25">
      <c r="A7" s="4" t="s">
        <v>52</v>
      </c>
      <c r="B7" s="164" t="s">
        <v>72</v>
      </c>
      <c r="C7" s="164"/>
      <c r="D7" s="164"/>
      <c r="E7" s="164"/>
      <c r="F7" s="34"/>
    </row>
    <row r="8" spans="1:6" ht="35.25" customHeight="1" x14ac:dyDescent="0.25">
      <c r="A8" s="173" t="s">
        <v>120</v>
      </c>
      <c r="B8" s="173"/>
      <c r="C8" s="180"/>
      <c r="D8" s="180"/>
      <c r="E8" s="180"/>
      <c r="F8" s="24"/>
    </row>
    <row r="9" spans="1:6" ht="35.25" customHeight="1" x14ac:dyDescent="0.25">
      <c r="A9" s="181" t="s">
        <v>121</v>
      </c>
      <c r="B9" s="182"/>
      <c r="C9" s="182"/>
      <c r="D9" s="182"/>
      <c r="E9" s="182"/>
      <c r="F9" s="24"/>
    </row>
    <row r="10" spans="1:6" ht="27" customHeight="1" x14ac:dyDescent="0.25">
      <c r="A10" s="35" t="s">
        <v>321</v>
      </c>
      <c r="B10" s="35" t="s">
        <v>56</v>
      </c>
      <c r="C10" s="35" t="s">
        <v>122</v>
      </c>
      <c r="D10" s="35" t="s">
        <v>123</v>
      </c>
      <c r="E10" s="35" t="s">
        <v>108</v>
      </c>
      <c r="F10" s="36"/>
    </row>
    <row r="11" spans="1:6" s="87" customFormat="1" x14ac:dyDescent="0.25">
      <c r="A11" s="147">
        <v>44067</v>
      </c>
      <c r="B11" s="148">
        <v>650</v>
      </c>
      <c r="C11" s="153" t="s">
        <v>200</v>
      </c>
      <c r="D11" s="153" t="s">
        <v>201</v>
      </c>
      <c r="E11" s="154" t="s">
        <v>182</v>
      </c>
      <c r="F11" s="3"/>
    </row>
    <row r="12" spans="1:6" s="87" customFormat="1" x14ac:dyDescent="0.25">
      <c r="A12" s="147">
        <v>44133</v>
      </c>
      <c r="B12" s="148">
        <v>18.64</v>
      </c>
      <c r="C12" s="153" t="s">
        <v>202</v>
      </c>
      <c r="D12" s="153" t="s">
        <v>203</v>
      </c>
      <c r="E12" s="154" t="s">
        <v>182</v>
      </c>
      <c r="F12" s="3"/>
    </row>
    <row r="13" spans="1:6" ht="34.5" customHeight="1" x14ac:dyDescent="0.25">
      <c r="A13" s="88" t="s">
        <v>124</v>
      </c>
      <c r="B13" s="97">
        <f>SUM(B11:B12)</f>
        <v>668.64</v>
      </c>
      <c r="C13" s="106"/>
      <c r="D13" s="170"/>
      <c r="E13" s="170"/>
      <c r="F13" s="37"/>
    </row>
    <row r="14" spans="1:6" ht="14.15" customHeight="1" x14ac:dyDescent="0.25">
      <c r="A14" s="38"/>
      <c r="B14" s="27"/>
      <c r="C14" s="20"/>
      <c r="D14" s="20"/>
      <c r="E14" s="20"/>
      <c r="F14" s="24"/>
    </row>
    <row r="15" spans="1:6" ht="13" x14ac:dyDescent="0.3">
      <c r="A15" s="21"/>
      <c r="B15" s="20"/>
      <c r="C15" s="20"/>
      <c r="D15" s="20"/>
      <c r="E15" s="20"/>
      <c r="F15" s="24"/>
    </row>
    <row r="16" spans="1:6" ht="12.65" customHeight="1" x14ac:dyDescent="0.25">
      <c r="A16" s="23"/>
      <c r="B16" s="20"/>
      <c r="C16" s="20"/>
      <c r="D16" s="20"/>
      <c r="E16" s="20"/>
      <c r="F16" s="24"/>
    </row>
    <row r="17" spans="1:6" ht="13" x14ac:dyDescent="0.3">
      <c r="A17" s="23"/>
      <c r="B17" s="25"/>
      <c r="C17" s="26"/>
      <c r="D17" s="26"/>
      <c r="E17" s="26"/>
      <c r="F17" s="27"/>
    </row>
    <row r="18" spans="1:6" x14ac:dyDescent="0.25">
      <c r="A18" s="31"/>
      <c r="B18" s="32"/>
      <c r="C18" s="27"/>
      <c r="D18" s="27"/>
      <c r="E18" s="27"/>
      <c r="F18" s="27"/>
    </row>
    <row r="19" spans="1:6" ht="12.75" customHeight="1" x14ac:dyDescent="0.25">
      <c r="A19" s="31"/>
      <c r="B19" s="39"/>
      <c r="C19" s="33"/>
      <c r="D19" s="33"/>
      <c r="E19" s="33"/>
      <c r="F19" s="33"/>
    </row>
    <row r="20" spans="1:6" x14ac:dyDescent="0.25">
      <c r="A20" s="38"/>
      <c r="B20" s="40"/>
      <c r="C20" s="20"/>
      <c r="D20" s="20"/>
      <c r="E20" s="20"/>
      <c r="F20" s="38"/>
    </row>
    <row r="21" spans="1:6" hidden="1" x14ac:dyDescent="0.25">
      <c r="A21" s="20"/>
      <c r="B21" s="20"/>
      <c r="C21" s="20"/>
      <c r="D21" s="20"/>
      <c r="E21" s="38"/>
    </row>
    <row r="22" spans="1:6" ht="12.75" hidden="1" customHeight="1" x14ac:dyDescent="0.25"/>
    <row r="23" spans="1:6" hidden="1" x14ac:dyDescent="0.25">
      <c r="A23" s="41"/>
      <c r="B23" s="41"/>
      <c r="C23" s="41"/>
      <c r="D23" s="41"/>
      <c r="E23" s="41"/>
      <c r="F23" s="24"/>
    </row>
    <row r="24" spans="1:6" hidden="1" x14ac:dyDescent="0.25">
      <c r="A24" s="41"/>
      <c r="B24" s="41"/>
      <c r="C24" s="41"/>
      <c r="D24" s="41"/>
      <c r="E24" s="41"/>
      <c r="F24" s="24"/>
    </row>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x14ac:dyDescent="0.25"/>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3:E13"/>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55"/>
  <sheetViews>
    <sheetView zoomScale="70" zoomScaleNormal="70" workbookViewId="0">
      <selection activeCell="E76" sqref="E76:F76"/>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66" t="s">
        <v>125</v>
      </c>
      <c r="B1" s="166"/>
      <c r="C1" s="166"/>
      <c r="D1" s="166"/>
      <c r="E1" s="166"/>
      <c r="F1" s="166"/>
    </row>
    <row r="2" spans="1:6" ht="21" customHeight="1" x14ac:dyDescent="0.25">
      <c r="A2" s="4" t="s">
        <v>51</v>
      </c>
      <c r="B2" s="169" t="str">
        <f>'Summary and sign-off'!B2:F2</f>
        <v>Oranga Tamariki—Ministry for Children</v>
      </c>
      <c r="C2" s="169"/>
      <c r="D2" s="169"/>
      <c r="E2" s="169"/>
      <c r="F2" s="169"/>
    </row>
    <row r="3" spans="1:6" ht="21" customHeight="1" x14ac:dyDescent="0.25">
      <c r="A3" s="4" t="s">
        <v>99</v>
      </c>
      <c r="B3" s="169" t="str">
        <f>'Summary and sign-off'!B3:F3</f>
        <v>Gráinne Moss</v>
      </c>
      <c r="C3" s="169"/>
      <c r="D3" s="169"/>
      <c r="E3" s="169"/>
      <c r="F3" s="169"/>
    </row>
    <row r="4" spans="1:6" ht="21" customHeight="1" x14ac:dyDescent="0.25">
      <c r="A4" s="4" t="s">
        <v>100</v>
      </c>
      <c r="B4" s="169">
        <f>'Summary and sign-off'!B4:F4</f>
        <v>44013</v>
      </c>
      <c r="C4" s="169"/>
      <c r="D4" s="169"/>
      <c r="E4" s="169"/>
      <c r="F4" s="169"/>
    </row>
    <row r="5" spans="1:6" ht="21" customHeight="1" x14ac:dyDescent="0.25">
      <c r="A5" s="4" t="s">
        <v>101</v>
      </c>
      <c r="B5" s="169">
        <f>'Summary and sign-off'!B5:F5</f>
        <v>44286</v>
      </c>
      <c r="C5" s="169"/>
      <c r="D5" s="169"/>
      <c r="E5" s="169"/>
      <c r="F5" s="169"/>
    </row>
    <row r="6" spans="1:6" ht="21" customHeight="1" x14ac:dyDescent="0.25">
      <c r="A6" s="4" t="s">
        <v>126</v>
      </c>
      <c r="B6" s="164" t="s">
        <v>70</v>
      </c>
      <c r="C6" s="164"/>
      <c r="D6" s="164"/>
      <c r="E6" s="164"/>
      <c r="F6" s="164"/>
    </row>
    <row r="7" spans="1:6" ht="21" customHeight="1" x14ac:dyDescent="0.25">
      <c r="A7" s="4" t="s">
        <v>52</v>
      </c>
      <c r="B7" s="164" t="s">
        <v>72</v>
      </c>
      <c r="C7" s="164"/>
      <c r="D7" s="164"/>
      <c r="E7" s="164"/>
      <c r="F7" s="164"/>
    </row>
    <row r="8" spans="1:6" ht="36" customHeight="1" x14ac:dyDescent="0.25">
      <c r="A8" s="173" t="s">
        <v>127</v>
      </c>
      <c r="B8" s="173"/>
      <c r="C8" s="173"/>
      <c r="D8" s="173"/>
      <c r="E8" s="173"/>
      <c r="F8" s="173"/>
    </row>
    <row r="9" spans="1:6" ht="36" customHeight="1" x14ac:dyDescent="0.25">
      <c r="A9" s="181" t="s">
        <v>128</v>
      </c>
      <c r="B9" s="182"/>
      <c r="C9" s="182"/>
      <c r="D9" s="182"/>
      <c r="E9" s="182"/>
      <c r="F9" s="182"/>
    </row>
    <row r="10" spans="1:6" ht="39" customHeight="1" x14ac:dyDescent="0.25">
      <c r="A10" s="35" t="s">
        <v>321</v>
      </c>
      <c r="B10" s="141" t="s">
        <v>129</v>
      </c>
      <c r="C10" s="141" t="s">
        <v>130</v>
      </c>
      <c r="D10" s="141" t="s">
        <v>131</v>
      </c>
      <c r="E10" s="141" t="s">
        <v>132</v>
      </c>
      <c r="F10" s="141" t="s">
        <v>133</v>
      </c>
    </row>
    <row r="11" spans="1:6" s="87" customFormat="1" hidden="1" x14ac:dyDescent="0.25">
      <c r="A11" s="133"/>
      <c r="B11" s="136"/>
      <c r="C11" s="138"/>
      <c r="D11" s="136"/>
      <c r="E11" s="139"/>
      <c r="F11" s="137"/>
    </row>
    <row r="12" spans="1:6" s="157" customFormat="1" x14ac:dyDescent="0.25">
      <c r="A12" s="155">
        <v>44013</v>
      </c>
      <c r="B12" s="156" t="s">
        <v>314</v>
      </c>
      <c r="C12" s="156" t="s">
        <v>86</v>
      </c>
      <c r="D12" s="156" t="s">
        <v>204</v>
      </c>
      <c r="E12" s="156" t="s">
        <v>84</v>
      </c>
      <c r="F12" s="156" t="s">
        <v>205</v>
      </c>
    </row>
    <row r="13" spans="1:6" s="157" customFormat="1" ht="25" x14ac:dyDescent="0.25">
      <c r="A13" s="155">
        <v>44019</v>
      </c>
      <c r="B13" s="156" t="s">
        <v>206</v>
      </c>
      <c r="C13" s="156" t="s">
        <v>86</v>
      </c>
      <c r="D13" s="156" t="s">
        <v>207</v>
      </c>
      <c r="E13" s="156" t="s">
        <v>84</v>
      </c>
      <c r="F13" s="156" t="s">
        <v>205</v>
      </c>
    </row>
    <row r="14" spans="1:6" s="157" customFormat="1" x14ac:dyDescent="0.25">
      <c r="A14" s="155">
        <v>44035</v>
      </c>
      <c r="B14" s="156" t="s">
        <v>208</v>
      </c>
      <c r="C14" s="156" t="s">
        <v>86</v>
      </c>
      <c r="D14" s="156" t="s">
        <v>209</v>
      </c>
      <c r="E14" s="156" t="s">
        <v>84</v>
      </c>
      <c r="F14" s="156" t="s">
        <v>205</v>
      </c>
    </row>
    <row r="15" spans="1:6" s="157" customFormat="1" x14ac:dyDescent="0.25">
      <c r="A15" s="155">
        <v>44063</v>
      </c>
      <c r="B15" s="156" t="s">
        <v>210</v>
      </c>
      <c r="C15" s="158" t="s">
        <v>86</v>
      </c>
      <c r="D15" s="156" t="s">
        <v>211</v>
      </c>
      <c r="E15" s="159" t="s">
        <v>84</v>
      </c>
      <c r="F15" s="156" t="s">
        <v>205</v>
      </c>
    </row>
    <row r="16" spans="1:6" s="157" customFormat="1" x14ac:dyDescent="0.25">
      <c r="A16" s="155">
        <v>44090</v>
      </c>
      <c r="B16" s="156" t="s">
        <v>212</v>
      </c>
      <c r="C16" s="158" t="s">
        <v>86</v>
      </c>
      <c r="D16" s="156" t="s">
        <v>213</v>
      </c>
      <c r="E16" s="159" t="s">
        <v>84</v>
      </c>
      <c r="F16" s="156" t="s">
        <v>205</v>
      </c>
    </row>
    <row r="17" spans="1:6" s="157" customFormat="1" ht="25" x14ac:dyDescent="0.25">
      <c r="A17" s="155">
        <v>44091</v>
      </c>
      <c r="B17" s="156" t="s">
        <v>317</v>
      </c>
      <c r="C17" s="158" t="s">
        <v>85</v>
      </c>
      <c r="D17" s="156" t="s">
        <v>214</v>
      </c>
      <c r="E17" s="159" t="s">
        <v>84</v>
      </c>
      <c r="F17" s="156" t="s">
        <v>205</v>
      </c>
    </row>
    <row r="18" spans="1:6" s="157" customFormat="1" ht="112.5" x14ac:dyDescent="0.25">
      <c r="A18" s="155">
        <v>44091</v>
      </c>
      <c r="B18" s="156" t="s">
        <v>315</v>
      </c>
      <c r="C18" s="158" t="s">
        <v>85</v>
      </c>
      <c r="D18" s="156" t="s">
        <v>316</v>
      </c>
      <c r="E18" s="159" t="s">
        <v>79</v>
      </c>
      <c r="F18" s="160" t="s">
        <v>215</v>
      </c>
    </row>
    <row r="19" spans="1:6" s="157" customFormat="1" ht="37.5" x14ac:dyDescent="0.25">
      <c r="A19" s="155">
        <v>44097</v>
      </c>
      <c r="B19" s="156" t="s">
        <v>216</v>
      </c>
      <c r="C19" s="158" t="s">
        <v>86</v>
      </c>
      <c r="D19" s="156" t="s">
        <v>217</v>
      </c>
      <c r="E19" s="159" t="s">
        <v>84</v>
      </c>
      <c r="F19" s="160" t="s">
        <v>205</v>
      </c>
    </row>
    <row r="20" spans="1:6" s="157" customFormat="1" x14ac:dyDescent="0.25">
      <c r="A20" s="155">
        <v>44118</v>
      </c>
      <c r="B20" s="156" t="s">
        <v>218</v>
      </c>
      <c r="C20" s="158" t="s">
        <v>85</v>
      </c>
      <c r="D20" s="156" t="s">
        <v>219</v>
      </c>
      <c r="E20" s="159" t="s">
        <v>84</v>
      </c>
      <c r="F20" s="160" t="s">
        <v>205</v>
      </c>
    </row>
    <row r="21" spans="1:6" s="157" customFormat="1" ht="25" x14ac:dyDescent="0.25">
      <c r="A21" s="155">
        <v>44124</v>
      </c>
      <c r="B21" s="156" t="s">
        <v>220</v>
      </c>
      <c r="C21" s="158" t="s">
        <v>86</v>
      </c>
      <c r="D21" s="156" t="s">
        <v>221</v>
      </c>
      <c r="E21" s="159" t="s">
        <v>84</v>
      </c>
      <c r="F21" s="160" t="s">
        <v>205</v>
      </c>
    </row>
    <row r="22" spans="1:6" s="157" customFormat="1" x14ac:dyDescent="0.25">
      <c r="A22" s="155">
        <v>44139</v>
      </c>
      <c r="B22" s="156" t="s">
        <v>222</v>
      </c>
      <c r="C22" s="158" t="s">
        <v>86</v>
      </c>
      <c r="D22" s="156" t="s">
        <v>223</v>
      </c>
      <c r="E22" s="159" t="s">
        <v>84</v>
      </c>
      <c r="F22" s="160" t="s">
        <v>205</v>
      </c>
    </row>
    <row r="23" spans="1:6" s="157" customFormat="1" ht="27.9" customHeight="1" x14ac:dyDescent="0.25">
      <c r="A23" s="155">
        <v>44151</v>
      </c>
      <c r="B23" s="156" t="s">
        <v>224</v>
      </c>
      <c r="C23" s="158" t="s">
        <v>86</v>
      </c>
      <c r="D23" s="156" t="s">
        <v>225</v>
      </c>
      <c r="E23" s="159" t="s">
        <v>84</v>
      </c>
      <c r="F23" s="160" t="s">
        <v>205</v>
      </c>
    </row>
    <row r="24" spans="1:6" s="157" customFormat="1" ht="25" x14ac:dyDescent="0.25">
      <c r="A24" s="155">
        <v>44152</v>
      </c>
      <c r="B24" s="156" t="s">
        <v>226</v>
      </c>
      <c r="C24" s="158" t="s">
        <v>86</v>
      </c>
      <c r="D24" s="156" t="s">
        <v>227</v>
      </c>
      <c r="E24" s="159" t="s">
        <v>84</v>
      </c>
      <c r="F24" s="160" t="s">
        <v>205</v>
      </c>
    </row>
    <row r="25" spans="1:6" s="157" customFormat="1" ht="29.75" customHeight="1" x14ac:dyDescent="0.25">
      <c r="A25" s="155">
        <v>44153</v>
      </c>
      <c r="B25" s="156" t="s">
        <v>228</v>
      </c>
      <c r="C25" s="158" t="s">
        <v>86</v>
      </c>
      <c r="D25" s="156" t="s">
        <v>229</v>
      </c>
      <c r="E25" s="159" t="s">
        <v>84</v>
      </c>
      <c r="F25" s="160" t="s">
        <v>205</v>
      </c>
    </row>
    <row r="26" spans="1:6" s="157" customFormat="1" ht="29.75" customHeight="1" x14ac:dyDescent="0.25">
      <c r="A26" s="155">
        <v>44154</v>
      </c>
      <c r="B26" s="156" t="s">
        <v>230</v>
      </c>
      <c r="C26" s="158" t="s">
        <v>86</v>
      </c>
      <c r="D26" s="156" t="s">
        <v>231</v>
      </c>
      <c r="E26" s="159" t="s">
        <v>84</v>
      </c>
      <c r="F26" s="160" t="s">
        <v>205</v>
      </c>
    </row>
    <row r="27" spans="1:6" s="157" customFormat="1" ht="29.75" customHeight="1" x14ac:dyDescent="0.25">
      <c r="A27" s="155">
        <v>44158</v>
      </c>
      <c r="B27" s="156" t="s">
        <v>232</v>
      </c>
      <c r="C27" s="158" t="s">
        <v>86</v>
      </c>
      <c r="D27" s="156" t="s">
        <v>233</v>
      </c>
      <c r="E27" s="159" t="s">
        <v>84</v>
      </c>
      <c r="F27" s="160" t="s">
        <v>205</v>
      </c>
    </row>
    <row r="28" spans="1:6" s="157" customFormat="1" ht="29.75" customHeight="1" x14ac:dyDescent="0.25">
      <c r="A28" s="155">
        <v>44159</v>
      </c>
      <c r="B28" s="156" t="s">
        <v>234</v>
      </c>
      <c r="C28" s="158" t="s">
        <v>86</v>
      </c>
      <c r="D28" s="156" t="s">
        <v>235</v>
      </c>
      <c r="E28" s="159" t="s">
        <v>84</v>
      </c>
      <c r="F28" s="160" t="s">
        <v>205</v>
      </c>
    </row>
    <row r="29" spans="1:6" s="157" customFormat="1" x14ac:dyDescent="0.25">
      <c r="A29" s="155">
        <v>44160</v>
      </c>
      <c r="B29" s="156" t="s">
        <v>236</v>
      </c>
      <c r="C29" s="158" t="s">
        <v>86</v>
      </c>
      <c r="D29" s="156" t="s">
        <v>237</v>
      </c>
      <c r="E29" s="159" t="s">
        <v>84</v>
      </c>
      <c r="F29" s="160" t="s">
        <v>205</v>
      </c>
    </row>
    <row r="30" spans="1:6" s="157" customFormat="1" ht="25" x14ac:dyDescent="0.25">
      <c r="A30" s="155">
        <v>44160</v>
      </c>
      <c r="B30" s="156" t="s">
        <v>318</v>
      </c>
      <c r="C30" s="158" t="s">
        <v>86</v>
      </c>
      <c r="D30" s="156" t="s">
        <v>238</v>
      </c>
      <c r="E30" s="159" t="s">
        <v>84</v>
      </c>
      <c r="F30" s="160" t="s">
        <v>205</v>
      </c>
    </row>
    <row r="31" spans="1:6" s="157" customFormat="1" x14ac:dyDescent="0.25">
      <c r="A31" s="155">
        <v>44161</v>
      </c>
      <c r="B31" s="156" t="s">
        <v>239</v>
      </c>
      <c r="C31" s="158" t="s">
        <v>86</v>
      </c>
      <c r="D31" s="156" t="s">
        <v>240</v>
      </c>
      <c r="E31" s="159" t="s">
        <v>84</v>
      </c>
      <c r="F31" s="160" t="s">
        <v>205</v>
      </c>
    </row>
    <row r="32" spans="1:6" s="157" customFormat="1" ht="25" x14ac:dyDescent="0.25">
      <c r="A32" s="155">
        <v>44161</v>
      </c>
      <c r="B32" s="156" t="s">
        <v>241</v>
      </c>
      <c r="C32" s="158" t="s">
        <v>86</v>
      </c>
      <c r="D32" s="156" t="s">
        <v>242</v>
      </c>
      <c r="E32" s="159" t="s">
        <v>84</v>
      </c>
      <c r="F32" s="160" t="s">
        <v>205</v>
      </c>
    </row>
    <row r="33" spans="1:6" s="157" customFormat="1" x14ac:dyDescent="0.25">
      <c r="A33" s="155">
        <v>44163</v>
      </c>
      <c r="B33" s="156" t="s">
        <v>243</v>
      </c>
      <c r="C33" s="158" t="s">
        <v>86</v>
      </c>
      <c r="D33" s="156" t="s">
        <v>244</v>
      </c>
      <c r="E33" s="159" t="s">
        <v>84</v>
      </c>
      <c r="F33" s="160" t="s">
        <v>205</v>
      </c>
    </row>
    <row r="34" spans="1:6" s="157" customFormat="1" x14ac:dyDescent="0.25">
      <c r="A34" s="155">
        <v>44165</v>
      </c>
      <c r="B34" s="156" t="s">
        <v>245</v>
      </c>
      <c r="C34" s="158" t="s">
        <v>86</v>
      </c>
      <c r="D34" s="156" t="s">
        <v>213</v>
      </c>
      <c r="E34" s="159" t="s">
        <v>84</v>
      </c>
      <c r="F34" s="160" t="s">
        <v>205</v>
      </c>
    </row>
    <row r="35" spans="1:6" s="157" customFormat="1" ht="37.5" x14ac:dyDescent="0.25">
      <c r="A35" s="155">
        <v>44165</v>
      </c>
      <c r="B35" s="156" t="s">
        <v>246</v>
      </c>
      <c r="C35" s="158" t="s">
        <v>86</v>
      </c>
      <c r="D35" s="156" t="s">
        <v>247</v>
      </c>
      <c r="E35" s="159" t="s">
        <v>84</v>
      </c>
      <c r="F35" s="160" t="s">
        <v>205</v>
      </c>
    </row>
    <row r="36" spans="1:6" s="157" customFormat="1" ht="25" x14ac:dyDescent="0.25">
      <c r="A36" s="155">
        <v>44167</v>
      </c>
      <c r="B36" s="156" t="s">
        <v>248</v>
      </c>
      <c r="C36" s="158" t="s">
        <v>86</v>
      </c>
      <c r="D36" s="156" t="s">
        <v>242</v>
      </c>
      <c r="E36" s="159" t="s">
        <v>84</v>
      </c>
      <c r="F36" s="160" t="s">
        <v>205</v>
      </c>
    </row>
    <row r="37" spans="1:6" s="157" customFormat="1" x14ac:dyDescent="0.25">
      <c r="A37" s="155">
        <v>44167</v>
      </c>
      <c r="B37" s="156" t="s">
        <v>249</v>
      </c>
      <c r="C37" s="158" t="s">
        <v>86</v>
      </c>
      <c r="D37" s="156" t="s">
        <v>250</v>
      </c>
      <c r="E37" s="159" t="s">
        <v>84</v>
      </c>
      <c r="F37" s="160" t="s">
        <v>205</v>
      </c>
    </row>
    <row r="38" spans="1:6" s="157" customFormat="1" x14ac:dyDescent="0.25">
      <c r="A38" s="155">
        <v>44174</v>
      </c>
      <c r="B38" s="156" t="s">
        <v>251</v>
      </c>
      <c r="C38" s="158" t="s">
        <v>86</v>
      </c>
      <c r="D38" s="156" t="s">
        <v>252</v>
      </c>
      <c r="E38" s="159" t="s">
        <v>84</v>
      </c>
      <c r="F38" s="160" t="s">
        <v>205</v>
      </c>
    </row>
    <row r="39" spans="1:6" s="157" customFormat="1" x14ac:dyDescent="0.25">
      <c r="A39" s="161">
        <v>44175</v>
      </c>
      <c r="B39" s="156" t="s">
        <v>253</v>
      </c>
      <c r="C39" s="158" t="s">
        <v>86</v>
      </c>
      <c r="D39" s="156" t="s">
        <v>254</v>
      </c>
      <c r="E39" s="159" t="s">
        <v>84</v>
      </c>
      <c r="F39" s="160" t="s">
        <v>205</v>
      </c>
    </row>
    <row r="40" spans="1:6" s="157" customFormat="1" ht="25" x14ac:dyDescent="0.25">
      <c r="A40" s="161">
        <v>44175</v>
      </c>
      <c r="B40" s="156" t="s">
        <v>255</v>
      </c>
      <c r="C40" s="158" t="s">
        <v>86</v>
      </c>
      <c r="D40" s="156" t="s">
        <v>256</v>
      </c>
      <c r="E40" s="159" t="s">
        <v>84</v>
      </c>
      <c r="F40" s="160" t="s">
        <v>205</v>
      </c>
    </row>
    <row r="41" spans="1:6" s="157" customFormat="1" x14ac:dyDescent="0.25">
      <c r="A41" s="161">
        <v>44175</v>
      </c>
      <c r="B41" s="156" t="s">
        <v>257</v>
      </c>
      <c r="C41" s="158" t="s">
        <v>86</v>
      </c>
      <c r="D41" s="156" t="s">
        <v>258</v>
      </c>
      <c r="E41" s="159" t="s">
        <v>84</v>
      </c>
      <c r="F41" s="160" t="s">
        <v>205</v>
      </c>
    </row>
    <row r="42" spans="1:6" s="157" customFormat="1" x14ac:dyDescent="0.25">
      <c r="A42" s="161">
        <v>44187</v>
      </c>
      <c r="B42" s="156" t="s">
        <v>259</v>
      </c>
      <c r="C42" s="158" t="s">
        <v>86</v>
      </c>
      <c r="D42" s="156" t="s">
        <v>260</v>
      </c>
      <c r="E42" s="159" t="s">
        <v>84</v>
      </c>
      <c r="F42" s="160" t="s">
        <v>205</v>
      </c>
    </row>
    <row r="43" spans="1:6" s="157" customFormat="1" ht="25" x14ac:dyDescent="0.25">
      <c r="A43" s="161">
        <v>44225</v>
      </c>
      <c r="B43" s="156" t="s">
        <v>261</v>
      </c>
      <c r="C43" s="158" t="s">
        <v>86</v>
      </c>
      <c r="D43" s="156" t="s">
        <v>262</v>
      </c>
      <c r="E43" s="159" t="s">
        <v>84</v>
      </c>
      <c r="F43" s="160" t="s">
        <v>205</v>
      </c>
    </row>
    <row r="44" spans="1:6" s="87" customFormat="1" ht="25" x14ac:dyDescent="0.25">
      <c r="A44" s="161">
        <v>44238</v>
      </c>
      <c r="B44" s="156" t="s">
        <v>263</v>
      </c>
      <c r="C44" s="158" t="s">
        <v>85</v>
      </c>
      <c r="D44" s="156" t="s">
        <v>264</v>
      </c>
      <c r="E44" s="159" t="s">
        <v>84</v>
      </c>
      <c r="F44" s="160" t="s">
        <v>265</v>
      </c>
    </row>
    <row r="45" spans="1:6" s="87" customFormat="1" ht="25" x14ac:dyDescent="0.25">
      <c r="A45" s="161">
        <v>44239</v>
      </c>
      <c r="B45" s="156" t="s">
        <v>263</v>
      </c>
      <c r="C45" s="158" t="s">
        <v>85</v>
      </c>
      <c r="D45" s="156" t="s">
        <v>266</v>
      </c>
      <c r="E45" s="159" t="s">
        <v>84</v>
      </c>
      <c r="F45" s="160" t="s">
        <v>265</v>
      </c>
    </row>
    <row r="46" spans="1:6" s="87" customFormat="1" ht="25" x14ac:dyDescent="0.25">
      <c r="A46" s="161">
        <v>44239</v>
      </c>
      <c r="B46" s="156" t="s">
        <v>267</v>
      </c>
      <c r="C46" s="158" t="s">
        <v>85</v>
      </c>
      <c r="D46" s="156" t="s">
        <v>268</v>
      </c>
      <c r="E46" s="159" t="s">
        <v>269</v>
      </c>
      <c r="F46" s="160" t="s">
        <v>265</v>
      </c>
    </row>
    <row r="47" spans="1:6" s="87" customFormat="1" ht="25" x14ac:dyDescent="0.25">
      <c r="A47" s="161">
        <v>44239</v>
      </c>
      <c r="B47" s="156" t="s">
        <v>270</v>
      </c>
      <c r="C47" s="158" t="s">
        <v>85</v>
      </c>
      <c r="D47" s="156" t="s">
        <v>271</v>
      </c>
      <c r="E47" s="159" t="s">
        <v>269</v>
      </c>
      <c r="F47" s="160" t="s">
        <v>265</v>
      </c>
    </row>
    <row r="48" spans="1:6" s="87" customFormat="1" x14ac:dyDescent="0.25">
      <c r="A48" s="161">
        <v>44239</v>
      </c>
      <c r="B48" s="156" t="s">
        <v>263</v>
      </c>
      <c r="C48" s="158" t="s">
        <v>85</v>
      </c>
      <c r="D48" s="156" t="s">
        <v>272</v>
      </c>
      <c r="E48" s="159" t="s">
        <v>84</v>
      </c>
      <c r="F48" s="160" t="s">
        <v>265</v>
      </c>
    </row>
    <row r="49" spans="1:6" s="87" customFormat="1" ht="25" x14ac:dyDescent="0.25">
      <c r="A49" s="161">
        <v>44244</v>
      </c>
      <c r="B49" s="156" t="s">
        <v>273</v>
      </c>
      <c r="C49" s="158" t="s">
        <v>85</v>
      </c>
      <c r="D49" s="156" t="s">
        <v>274</v>
      </c>
      <c r="E49" s="159" t="s">
        <v>84</v>
      </c>
      <c r="F49" s="160" t="s">
        <v>265</v>
      </c>
    </row>
    <row r="50" spans="1:6" s="157" customFormat="1" ht="25" x14ac:dyDescent="0.25">
      <c r="A50" s="161">
        <v>44244</v>
      </c>
      <c r="B50" s="156" t="s">
        <v>275</v>
      </c>
      <c r="C50" s="158" t="s">
        <v>85</v>
      </c>
      <c r="D50" s="156" t="s">
        <v>276</v>
      </c>
      <c r="E50" s="159" t="s">
        <v>84</v>
      </c>
      <c r="F50" s="160" t="s">
        <v>205</v>
      </c>
    </row>
    <row r="51" spans="1:6" s="87" customFormat="1" ht="25" x14ac:dyDescent="0.25">
      <c r="A51" s="161">
        <v>44245</v>
      </c>
      <c r="B51" s="156" t="s">
        <v>277</v>
      </c>
      <c r="C51" s="158" t="s">
        <v>85</v>
      </c>
      <c r="D51" s="156" t="s">
        <v>278</v>
      </c>
      <c r="E51" s="159" t="s">
        <v>269</v>
      </c>
      <c r="F51" s="160" t="s">
        <v>265</v>
      </c>
    </row>
    <row r="52" spans="1:6" s="87" customFormat="1" ht="25" x14ac:dyDescent="0.25">
      <c r="A52" s="161">
        <v>44250</v>
      </c>
      <c r="B52" s="156" t="s">
        <v>263</v>
      </c>
      <c r="C52" s="158" t="s">
        <v>85</v>
      </c>
      <c r="D52" s="156" t="s">
        <v>279</v>
      </c>
      <c r="E52" s="159" t="s">
        <v>84</v>
      </c>
      <c r="F52" s="160" t="s">
        <v>265</v>
      </c>
    </row>
    <row r="53" spans="1:6" s="87" customFormat="1" ht="37.5" x14ac:dyDescent="0.25">
      <c r="A53" s="161">
        <v>44252</v>
      </c>
      <c r="B53" s="156" t="s">
        <v>280</v>
      </c>
      <c r="C53" s="158" t="s">
        <v>85</v>
      </c>
      <c r="D53" s="156" t="s">
        <v>281</v>
      </c>
      <c r="E53" s="159" t="s">
        <v>269</v>
      </c>
      <c r="F53" s="160" t="s">
        <v>265</v>
      </c>
    </row>
    <row r="54" spans="1:6" s="87" customFormat="1" ht="75" x14ac:dyDescent="0.25">
      <c r="A54" s="161">
        <v>44254</v>
      </c>
      <c r="B54" s="156" t="s">
        <v>282</v>
      </c>
      <c r="C54" s="158" t="s">
        <v>85</v>
      </c>
      <c r="D54" s="156" t="s">
        <v>283</v>
      </c>
      <c r="E54" s="159" t="s">
        <v>269</v>
      </c>
      <c r="F54" s="160" t="s">
        <v>265</v>
      </c>
    </row>
    <row r="55" spans="1:6" s="87" customFormat="1" ht="25" x14ac:dyDescent="0.25">
      <c r="A55" s="161">
        <v>44263</v>
      </c>
      <c r="B55" s="156" t="s">
        <v>284</v>
      </c>
      <c r="C55" s="158" t="s">
        <v>85</v>
      </c>
      <c r="D55" s="156" t="s">
        <v>285</v>
      </c>
      <c r="E55" s="159" t="s">
        <v>84</v>
      </c>
      <c r="F55" s="160" t="s">
        <v>265</v>
      </c>
    </row>
    <row r="56" spans="1:6" s="87" customFormat="1" x14ac:dyDescent="0.25">
      <c r="A56" s="161">
        <v>44263</v>
      </c>
      <c r="B56" s="156" t="s">
        <v>286</v>
      </c>
      <c r="C56" s="158" t="s">
        <v>85</v>
      </c>
      <c r="D56" s="156" t="s">
        <v>287</v>
      </c>
      <c r="E56" s="159" t="s">
        <v>269</v>
      </c>
      <c r="F56" s="160" t="s">
        <v>265</v>
      </c>
    </row>
    <row r="57" spans="1:6" s="87" customFormat="1" ht="25" x14ac:dyDescent="0.25">
      <c r="A57" s="161">
        <v>44264</v>
      </c>
      <c r="B57" s="156" t="s">
        <v>288</v>
      </c>
      <c r="C57" s="158" t="s">
        <v>85</v>
      </c>
      <c r="D57" s="156" t="s">
        <v>289</v>
      </c>
      <c r="E57" s="159" t="s">
        <v>84</v>
      </c>
      <c r="F57" s="160" t="s">
        <v>265</v>
      </c>
    </row>
    <row r="58" spans="1:6" s="87" customFormat="1" ht="25" x14ac:dyDescent="0.25">
      <c r="A58" s="161">
        <v>44264</v>
      </c>
      <c r="B58" s="156" t="s">
        <v>319</v>
      </c>
      <c r="C58" s="158" t="s">
        <v>85</v>
      </c>
      <c r="D58" s="156" t="s">
        <v>274</v>
      </c>
      <c r="E58" s="159" t="s">
        <v>84</v>
      </c>
      <c r="F58" s="160" t="s">
        <v>265</v>
      </c>
    </row>
    <row r="59" spans="1:6" s="87" customFormat="1" ht="25" x14ac:dyDescent="0.25">
      <c r="A59" s="161">
        <v>44264</v>
      </c>
      <c r="B59" s="156" t="s">
        <v>290</v>
      </c>
      <c r="C59" s="158" t="s">
        <v>85</v>
      </c>
      <c r="D59" s="156" t="s">
        <v>274</v>
      </c>
      <c r="E59" s="159" t="s">
        <v>84</v>
      </c>
      <c r="F59" s="160" t="s">
        <v>265</v>
      </c>
    </row>
    <row r="60" spans="1:6" s="87" customFormat="1" ht="25" x14ac:dyDescent="0.25">
      <c r="A60" s="161">
        <v>44267</v>
      </c>
      <c r="B60" s="156" t="s">
        <v>291</v>
      </c>
      <c r="C60" s="158" t="s">
        <v>85</v>
      </c>
      <c r="D60" s="156" t="s">
        <v>292</v>
      </c>
      <c r="E60" s="159" t="s">
        <v>84</v>
      </c>
      <c r="F60" s="160" t="s">
        <v>265</v>
      </c>
    </row>
    <row r="61" spans="1:6" s="87" customFormat="1" x14ac:dyDescent="0.25">
      <c r="A61" s="161">
        <v>44273</v>
      </c>
      <c r="B61" s="156" t="s">
        <v>293</v>
      </c>
      <c r="C61" s="158" t="s">
        <v>85</v>
      </c>
      <c r="D61" s="156" t="s">
        <v>294</v>
      </c>
      <c r="E61" s="159" t="s">
        <v>269</v>
      </c>
      <c r="F61" s="160" t="s">
        <v>265</v>
      </c>
    </row>
    <row r="62" spans="1:6" s="87" customFormat="1" ht="25" x14ac:dyDescent="0.25">
      <c r="A62" s="161">
        <v>44274</v>
      </c>
      <c r="B62" s="156" t="s">
        <v>295</v>
      </c>
      <c r="C62" s="158" t="s">
        <v>85</v>
      </c>
      <c r="D62" s="156" t="s">
        <v>296</v>
      </c>
      <c r="E62" s="159" t="s">
        <v>84</v>
      </c>
      <c r="F62" s="160" t="s">
        <v>265</v>
      </c>
    </row>
    <row r="63" spans="1:6" s="87" customFormat="1" ht="25" x14ac:dyDescent="0.25">
      <c r="A63" s="161">
        <v>44277</v>
      </c>
      <c r="B63" s="156" t="s">
        <v>263</v>
      </c>
      <c r="C63" s="158" t="s">
        <v>85</v>
      </c>
      <c r="D63" s="156" t="s">
        <v>297</v>
      </c>
      <c r="E63" s="159" t="s">
        <v>84</v>
      </c>
      <c r="F63" s="160" t="s">
        <v>265</v>
      </c>
    </row>
    <row r="64" spans="1:6" s="87" customFormat="1" x14ac:dyDescent="0.25">
      <c r="A64" s="161">
        <v>44280</v>
      </c>
      <c r="B64" s="156" t="s">
        <v>263</v>
      </c>
      <c r="C64" s="158" t="s">
        <v>85</v>
      </c>
      <c r="D64" s="156" t="s">
        <v>298</v>
      </c>
      <c r="E64" s="159" t="s">
        <v>84</v>
      </c>
      <c r="F64" s="160" t="s">
        <v>265</v>
      </c>
    </row>
    <row r="65" spans="1:7" s="87" customFormat="1" ht="37.5" x14ac:dyDescent="0.25">
      <c r="A65" s="161">
        <v>44280</v>
      </c>
      <c r="B65" s="156" t="s">
        <v>263</v>
      </c>
      <c r="C65" s="158" t="s">
        <v>85</v>
      </c>
      <c r="D65" s="156" t="s">
        <v>299</v>
      </c>
      <c r="E65" s="159" t="s">
        <v>84</v>
      </c>
      <c r="F65" s="160" t="s">
        <v>265</v>
      </c>
    </row>
    <row r="66" spans="1:7" s="87" customFormat="1" ht="25" x14ac:dyDescent="0.25">
      <c r="A66" s="161">
        <v>44281</v>
      </c>
      <c r="B66" s="156" t="s">
        <v>267</v>
      </c>
      <c r="C66" s="158" t="s">
        <v>85</v>
      </c>
      <c r="D66" s="156" t="s">
        <v>300</v>
      </c>
      <c r="E66" s="159" t="s">
        <v>269</v>
      </c>
      <c r="F66" s="160" t="s">
        <v>265</v>
      </c>
    </row>
    <row r="67" spans="1:7" s="87" customFormat="1" ht="25" x14ac:dyDescent="0.25">
      <c r="A67" s="161">
        <v>44308</v>
      </c>
      <c r="B67" s="156" t="s">
        <v>301</v>
      </c>
      <c r="C67" s="158" t="s">
        <v>85</v>
      </c>
      <c r="D67" s="156" t="s">
        <v>302</v>
      </c>
      <c r="E67" s="159" t="s">
        <v>84</v>
      </c>
      <c r="F67" s="160" t="s">
        <v>265</v>
      </c>
    </row>
    <row r="68" spans="1:7" s="87" customFormat="1" ht="25" x14ac:dyDescent="0.25">
      <c r="A68" s="162">
        <v>44256</v>
      </c>
      <c r="B68" s="156" t="s">
        <v>303</v>
      </c>
      <c r="C68" s="158" t="s">
        <v>85</v>
      </c>
      <c r="D68" s="156" t="s">
        <v>304</v>
      </c>
      <c r="E68" s="159" t="s">
        <v>269</v>
      </c>
      <c r="F68" s="160" t="s">
        <v>265</v>
      </c>
    </row>
    <row r="69" spans="1:7" s="87" customFormat="1" x14ac:dyDescent="0.25">
      <c r="A69" s="162">
        <v>44256</v>
      </c>
      <c r="B69" s="156" t="s">
        <v>305</v>
      </c>
      <c r="C69" s="158" t="s">
        <v>85</v>
      </c>
      <c r="D69" s="156" t="s">
        <v>306</v>
      </c>
      <c r="E69" s="159" t="s">
        <v>84</v>
      </c>
      <c r="F69" s="160" t="s">
        <v>265</v>
      </c>
    </row>
    <row r="70" spans="1:7" s="87" customFormat="1" ht="25" x14ac:dyDescent="0.25">
      <c r="A70" s="162">
        <v>44256</v>
      </c>
      <c r="B70" s="156" t="s">
        <v>307</v>
      </c>
      <c r="C70" s="158" t="s">
        <v>85</v>
      </c>
      <c r="D70" s="156" t="s">
        <v>308</v>
      </c>
      <c r="E70" s="159" t="s">
        <v>84</v>
      </c>
      <c r="F70" s="160" t="s">
        <v>265</v>
      </c>
    </row>
    <row r="71" spans="1:7" s="87" customFormat="1" ht="25" x14ac:dyDescent="0.25">
      <c r="A71" s="162">
        <v>44256</v>
      </c>
      <c r="B71" s="156" t="s">
        <v>263</v>
      </c>
      <c r="C71" s="158" t="s">
        <v>85</v>
      </c>
      <c r="D71" s="156" t="s">
        <v>309</v>
      </c>
      <c r="E71" s="159" t="s">
        <v>84</v>
      </c>
      <c r="F71" s="160" t="s">
        <v>265</v>
      </c>
    </row>
    <row r="72" spans="1:7" s="87" customFormat="1" ht="25" x14ac:dyDescent="0.25">
      <c r="A72" s="162">
        <v>44256</v>
      </c>
      <c r="B72" s="156" t="s">
        <v>310</v>
      </c>
      <c r="C72" s="158" t="s">
        <v>85</v>
      </c>
      <c r="D72" s="156" t="s">
        <v>274</v>
      </c>
      <c r="E72" s="159" t="s">
        <v>84</v>
      </c>
      <c r="F72" s="160" t="s">
        <v>265</v>
      </c>
    </row>
    <row r="73" spans="1:7" s="87" customFormat="1" ht="25" x14ac:dyDescent="0.25">
      <c r="A73" s="162">
        <v>44256</v>
      </c>
      <c r="B73" s="156" t="s">
        <v>311</v>
      </c>
      <c r="C73" s="158" t="s">
        <v>85</v>
      </c>
      <c r="D73" s="156" t="s">
        <v>312</v>
      </c>
      <c r="E73" s="159" t="s">
        <v>269</v>
      </c>
      <c r="F73" s="160" t="s">
        <v>265</v>
      </c>
    </row>
    <row r="74" spans="1:7" s="87" customFormat="1" x14ac:dyDescent="0.25">
      <c r="A74" s="162">
        <v>44256</v>
      </c>
      <c r="B74" s="156" t="s">
        <v>263</v>
      </c>
      <c r="C74" s="158" t="s">
        <v>85</v>
      </c>
      <c r="D74" s="156" t="s">
        <v>313</v>
      </c>
      <c r="E74" s="159" t="s">
        <v>84</v>
      </c>
      <c r="F74" s="160" t="s">
        <v>265</v>
      </c>
    </row>
    <row r="75" spans="1:7" s="87" customFormat="1" hidden="1" x14ac:dyDescent="0.25">
      <c r="A75" s="133"/>
      <c r="B75" s="136"/>
      <c r="C75" s="138"/>
      <c r="D75" s="136"/>
      <c r="E75" s="139"/>
      <c r="F75" s="137"/>
    </row>
    <row r="76" spans="1:7" ht="34.5" customHeight="1" x14ac:dyDescent="0.25">
      <c r="A76" s="142" t="s">
        <v>134</v>
      </c>
      <c r="B76" s="143" t="s">
        <v>135</v>
      </c>
      <c r="C76" s="144">
        <f>C77+C78</f>
        <v>63</v>
      </c>
      <c r="D76" s="145"/>
      <c r="E76" s="170"/>
      <c r="F76" s="170"/>
      <c r="G76" s="87"/>
    </row>
    <row r="77" spans="1:7" ht="25.5" customHeight="1" x14ac:dyDescent="0.35">
      <c r="A77" s="89"/>
      <c r="B77" s="90" t="s">
        <v>85</v>
      </c>
      <c r="C77" s="91">
        <f>COUNTIF(C11:C75,'Summary and sign-off'!A45)</f>
        <v>34</v>
      </c>
      <c r="D77" s="17"/>
      <c r="E77" s="18"/>
      <c r="F77" s="19"/>
    </row>
    <row r="78" spans="1:7" ht="25.5" customHeight="1" x14ac:dyDescent="0.35">
      <c r="A78" s="89"/>
      <c r="B78" s="90" t="s">
        <v>86</v>
      </c>
      <c r="C78" s="91">
        <f>COUNTIF(C11:C75,'Summary and sign-off'!A46)</f>
        <v>29</v>
      </c>
      <c r="D78" s="17"/>
      <c r="E78" s="18"/>
      <c r="F78" s="19"/>
    </row>
    <row r="79" spans="1:7" ht="13" x14ac:dyDescent="0.3">
      <c r="A79" s="20"/>
      <c r="B79" s="21"/>
      <c r="C79" s="20"/>
      <c r="D79" s="22"/>
      <c r="E79" s="22"/>
      <c r="F79" s="20"/>
    </row>
    <row r="80" spans="1:7" ht="13" x14ac:dyDescent="0.3">
      <c r="A80" s="21"/>
      <c r="B80" s="21"/>
      <c r="C80" s="21"/>
      <c r="D80" s="21"/>
      <c r="E80" s="21"/>
      <c r="F80" s="21"/>
    </row>
    <row r="81" spans="1:6" ht="12.65" customHeight="1" x14ac:dyDescent="0.25">
      <c r="A81" s="23"/>
      <c r="B81" s="20"/>
      <c r="C81" s="20"/>
      <c r="D81" s="20"/>
      <c r="E81" s="20"/>
      <c r="F81" s="24"/>
    </row>
    <row r="82" spans="1:6" ht="13" x14ac:dyDescent="0.3">
      <c r="A82" s="23"/>
      <c r="B82" s="25"/>
      <c r="C82" s="26"/>
      <c r="D82" s="26"/>
      <c r="E82" s="26"/>
      <c r="F82" s="27"/>
    </row>
    <row r="83" spans="1:6" ht="13" x14ac:dyDescent="0.3">
      <c r="A83" s="23"/>
      <c r="B83" s="28"/>
      <c r="C83" s="28"/>
      <c r="D83" s="28"/>
      <c r="E83" s="28"/>
      <c r="F83" s="28"/>
    </row>
    <row r="84" spans="1:6" ht="12.75" customHeight="1" x14ac:dyDescent="0.25">
      <c r="A84" s="23"/>
      <c r="B84" s="20"/>
      <c r="C84" s="20"/>
      <c r="D84" s="20"/>
      <c r="E84" s="20"/>
      <c r="F84" s="20"/>
    </row>
    <row r="85" spans="1:6" ht="13" customHeight="1" x14ac:dyDescent="0.25">
      <c r="A85" s="29"/>
      <c r="B85" s="30"/>
      <c r="C85" s="30"/>
      <c r="D85" s="30"/>
      <c r="E85" s="30"/>
      <c r="F85" s="30"/>
    </row>
    <row r="86" spans="1:6" x14ac:dyDescent="0.25">
      <c r="A86" s="31"/>
      <c r="B86" s="32"/>
      <c r="C86" s="27"/>
      <c r="D86" s="27"/>
      <c r="E86" s="27"/>
      <c r="F86" s="27"/>
    </row>
    <row r="87" spans="1:6" ht="12.75" customHeight="1" x14ac:dyDescent="0.25">
      <c r="A87" s="31"/>
      <c r="B87" s="23"/>
      <c r="C87" s="33"/>
      <c r="D87" s="33"/>
      <c r="E87" s="33"/>
      <c r="F87" s="33"/>
    </row>
    <row r="88" spans="1:6" ht="12.75" customHeight="1" x14ac:dyDescent="0.25">
      <c r="A88" s="23"/>
      <c r="B88" s="23"/>
      <c r="C88" s="33"/>
      <c r="D88" s="33"/>
      <c r="E88" s="33"/>
      <c r="F88" s="33"/>
    </row>
    <row r="89" spans="1:6" ht="12.75" hidden="1" customHeight="1" x14ac:dyDescent="0.25">
      <c r="A89" s="23"/>
      <c r="B89" s="23"/>
      <c r="C89" s="33"/>
      <c r="D89" s="33"/>
      <c r="E89" s="33"/>
      <c r="F89" s="33"/>
    </row>
    <row r="90" spans="1:6" x14ac:dyDescent="0.25"/>
    <row r="91" spans="1:6" x14ac:dyDescent="0.25"/>
    <row r="92" spans="1:6" ht="13" hidden="1" x14ac:dyDescent="0.3">
      <c r="A92" s="21"/>
      <c r="B92" s="21"/>
      <c r="C92" s="21"/>
      <c r="D92" s="21"/>
      <c r="E92" s="21"/>
      <c r="F92" s="21"/>
    </row>
    <row r="93" spans="1:6" ht="13" hidden="1" x14ac:dyDescent="0.3">
      <c r="A93" s="21"/>
      <c r="B93" s="21"/>
      <c r="C93" s="21"/>
      <c r="D93" s="21"/>
      <c r="E93" s="21"/>
      <c r="F93" s="21"/>
    </row>
    <row r="94" spans="1:6" ht="13" hidden="1" x14ac:dyDescent="0.3">
      <c r="A94" s="21"/>
      <c r="B94" s="21"/>
      <c r="C94" s="21"/>
      <c r="D94" s="21"/>
      <c r="E94" s="21"/>
      <c r="F94" s="21"/>
    </row>
    <row r="95" spans="1:6" ht="13" hidden="1" x14ac:dyDescent="0.3">
      <c r="A95" s="21"/>
      <c r="B95" s="21"/>
      <c r="C95" s="21"/>
      <c r="D95" s="21"/>
      <c r="E95" s="21"/>
      <c r="F95" s="21"/>
    </row>
    <row r="96" spans="1:6" ht="13" hidden="1" x14ac:dyDescent="0.3">
      <c r="A96" s="21"/>
      <c r="B96" s="21"/>
      <c r="C96" s="21"/>
      <c r="D96" s="21"/>
      <c r="E96" s="21"/>
      <c r="F96" s="21"/>
    </row>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50" x14ac:dyDescent="0.25"/>
    <row r="151" x14ac:dyDescent="0.25"/>
    <row r="152" x14ac:dyDescent="0.25"/>
    <row r="153" x14ac:dyDescent="0.25"/>
    <row r="154" x14ac:dyDescent="0.25"/>
    <row r="155" x14ac:dyDescent="0.25"/>
  </sheetData>
  <sheetProtection sheet="1" formatCells="0" insertRows="0" deleteRows="0"/>
  <dataConsolidate/>
  <mergeCells count="10">
    <mergeCell ref="E76:F7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7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7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C11:C75</xm:sqref>
        </x14:dataValidation>
        <x14:dataValidation type="list" errorStyle="information" operator="greaterThan" allowBlank="1" showInputMessage="1" prompt="Provide specific $ value if possible" xr:uid="{00000000-0002-0000-0500-000003000000}">
          <x14:formula1>
            <xm:f>'Summary and sign-off'!$A$39:$A$44</xm:f>
          </x14:formula1>
          <xm:sqref>E11:E75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 Aporo</cp:lastModifiedBy>
  <cp:revision/>
  <cp:lastPrinted>2021-07-13T00:33:09Z</cp:lastPrinted>
  <dcterms:created xsi:type="dcterms:W3CDTF">2010-10-17T20:59:02Z</dcterms:created>
  <dcterms:modified xsi:type="dcterms:W3CDTF">2021-07-21T23:27:08Z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